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bhavnitaverma/Desktop/"/>
    </mc:Choice>
  </mc:AlternateContent>
  <xr:revisionPtr revIDLastSave="0" documentId="13_ncr:1_{C42D4B9B-C714-334D-8534-12EC231A69AF}" xr6:coauthVersionLast="46" xr6:coauthVersionMax="46" xr10:uidLastSave="{00000000-0000-0000-0000-000000000000}"/>
  <bookViews>
    <workbookView xWindow="0" yWindow="500" windowWidth="27960" windowHeight="17500" tabRatio="710" xr2:uid="{6D233E81-E59B-4A0D-B743-3F574D472EA6}"/>
  </bookViews>
  <sheets>
    <sheet name="Cover" sheetId="11" r:id="rId1"/>
    <sheet name="1. Wages &amp; Jobs" sheetId="3" r:id="rId2"/>
    <sheet name="2. Non-Paying Jobs - Current" sheetId="8" r:id="rId3"/>
    <sheet name="3. Non-Paying Jobs - ROI" sheetId="5" r:id="rId4"/>
    <sheet name="4. Forms &amp; Contracts - Current" sheetId="9" r:id="rId5"/>
    <sheet name="5. Forms &amp; Contracts - ROI" sheetId="4" r:id="rId6"/>
    <sheet name="6. Report Generation" sheetId="1" r:id="rId7"/>
    <sheet name="7. Total ROI"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B10" i="1"/>
  <c r="C13" i="4"/>
  <c r="C12" i="4"/>
  <c r="C17" i="4"/>
  <c r="C16" i="4"/>
  <c r="D21" i="9"/>
  <c r="C20" i="9"/>
  <c r="C10" i="9"/>
  <c r="C9" i="9"/>
  <c r="C8" i="9"/>
  <c r="C7" i="9"/>
  <c r="C13" i="5"/>
  <c r="C12" i="5"/>
  <c r="D18" i="8"/>
  <c r="C16" i="8"/>
  <c r="C17" i="8" s="1"/>
  <c r="C57" i="1"/>
  <c r="G57" i="1" s="1"/>
  <c r="F11" i="1"/>
  <c r="B13" i="1"/>
  <c r="C11" i="9" l="1"/>
  <c r="C25" i="9" s="1"/>
  <c r="C16" i="5"/>
  <c r="D24" i="9" l="1"/>
  <c r="C24" i="9"/>
  <c r="D26" i="9"/>
  <c r="D21" i="4"/>
  <c r="C20" i="4"/>
  <c r="C8" i="4"/>
  <c r="C9" i="4"/>
  <c r="C10" i="4"/>
  <c r="C7" i="4"/>
  <c r="D18" i="5"/>
  <c r="C17" i="5"/>
  <c r="C11" i="4" l="1"/>
  <c r="C24" i="4" s="1"/>
  <c r="D26" i="4" l="1"/>
  <c r="D24" i="4"/>
  <c r="B9" i="7" s="1"/>
  <c r="C25" i="4"/>
  <c r="B22" i="3" l="1"/>
  <c r="D19" i="3"/>
  <c r="D18" i="3"/>
  <c r="D17" i="3"/>
  <c r="D16" i="3"/>
  <c r="D10" i="3"/>
  <c r="D9" i="3"/>
  <c r="D8" i="3"/>
  <c r="D18" i="9" l="1"/>
  <c r="C18" i="9"/>
  <c r="C18" i="4"/>
  <c r="D18" i="4"/>
  <c r="D14" i="8"/>
  <c r="D19" i="8" s="1"/>
  <c r="C14" i="8"/>
  <c r="C19" i="8" s="1"/>
  <c r="D14" i="5"/>
  <c r="D19" i="5" s="1"/>
  <c r="C14" i="5"/>
  <c r="C19" i="5" s="1"/>
  <c r="C7" i="8"/>
  <c r="C7" i="5"/>
  <c r="C19" i="9"/>
  <c r="D19" i="9"/>
  <c r="C8" i="8"/>
  <c r="C8" i="5"/>
  <c r="D19" i="4"/>
  <c r="C19" i="4"/>
  <c r="D22" i="3"/>
  <c r="C22" i="3" s="1"/>
  <c r="C22" i="4" l="1"/>
  <c r="C27" i="4" s="1"/>
  <c r="C9" i="8"/>
  <c r="D23" i="8" s="1"/>
  <c r="D22" i="9"/>
  <c r="D27" i="9"/>
  <c r="C9" i="5"/>
  <c r="C25" i="5" s="1"/>
  <c r="C22" i="9"/>
  <c r="C27" i="9" s="1"/>
  <c r="D22" i="4"/>
  <c r="D27" i="4"/>
  <c r="G53" i="1"/>
  <c r="G55" i="1" s="1"/>
  <c r="G26" i="1"/>
  <c r="G28" i="1" s="1"/>
  <c r="G39" i="1"/>
  <c r="G41" i="1" s="1"/>
  <c r="C53" i="1"/>
  <c r="C55" i="1" s="1"/>
  <c r="C26" i="1"/>
  <c r="C28" i="1" s="1"/>
  <c r="C9" i="7" l="1"/>
  <c r="C29" i="9"/>
  <c r="D21" i="8"/>
  <c r="C21" i="8"/>
  <c r="D22" i="8"/>
  <c r="C25" i="8"/>
  <c r="D25" i="8"/>
  <c r="C22" i="8"/>
  <c r="D25" i="5"/>
  <c r="C27" i="5" s="1"/>
  <c r="D21" i="5"/>
  <c r="C22" i="5"/>
  <c r="D22" i="5"/>
  <c r="C21" i="5"/>
  <c r="D23" i="5"/>
  <c r="C29" i="4"/>
  <c r="G58" i="1"/>
  <c r="C39" i="1"/>
  <c r="F53" i="1"/>
  <c r="F55" i="1" s="1"/>
  <c r="F39" i="1"/>
  <c r="F26" i="1"/>
  <c r="F28" i="1" s="1"/>
  <c r="B53" i="1"/>
  <c r="B55" i="1" s="1"/>
  <c r="B39" i="1"/>
  <c r="B26" i="1"/>
  <c r="B28" i="1" s="1"/>
  <c r="C27" i="8" l="1"/>
  <c r="C8" i="7"/>
  <c r="B8" i="7"/>
  <c r="F41" i="1"/>
  <c r="B41" i="1"/>
  <c r="C58" i="1"/>
  <c r="C41" i="1"/>
  <c r="F58" i="1"/>
  <c r="B58" i="1"/>
  <c r="B14" i="1" l="1"/>
  <c r="C63" i="1" s="1"/>
  <c r="F63" i="1"/>
  <c r="G63" i="1"/>
  <c r="B11" i="7" s="1"/>
  <c r="G59" i="1"/>
  <c r="G64" i="1" l="1"/>
  <c r="B59" i="1"/>
  <c r="F59" i="1"/>
  <c r="F64" i="1" s="1"/>
  <c r="B63" i="1"/>
  <c r="B10" i="7" s="1"/>
  <c r="B13" i="7" s="1"/>
  <c r="C11" i="7" l="1"/>
  <c r="G66" i="1"/>
  <c r="B64" i="1"/>
  <c r="C59" i="1" l="1"/>
  <c r="C64" i="1" s="1"/>
  <c r="C10" i="7" s="1"/>
  <c r="C13" i="7" s="1"/>
  <c r="B20" i="7" l="1"/>
  <c r="C28" i="7"/>
  <c r="C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NB</author>
  </authors>
  <commentList>
    <comment ref="B7" authorId="0" shapeId="0" xr:uid="{4847E790-31FD-4719-9320-1266B38B5A9F}">
      <text>
        <r>
          <rPr>
            <sz val="9"/>
            <color indexed="81"/>
            <rFont val="Tahoma"/>
            <family val="2"/>
          </rPr>
          <t>The wage burden rate refers to the additional costs to a company for maintaining an employee beyond their direct compensation in wages. Burden rates will include items such as training, fringe benefits, sick leave, and pension contributions, among several others.</t>
        </r>
      </text>
    </comment>
  </commentList>
</comments>
</file>

<file path=xl/sharedStrings.xml><?xml version="1.0" encoding="utf-8"?>
<sst xmlns="http://schemas.openxmlformats.org/spreadsheetml/2006/main" count="266" uniqueCount="127">
  <si>
    <t>% of no-job calls</t>
  </si>
  <si>
    <t>Total Hard Costs</t>
  </si>
  <si>
    <t>Vehicle Hourly Cost</t>
  </si>
  <si>
    <t>Annual Costs</t>
  </si>
  <si>
    <t>Mitigation</t>
  </si>
  <si>
    <t>Rebuild</t>
  </si>
  <si>
    <t>Contents</t>
  </si>
  <si>
    <t>Other</t>
  </si>
  <si>
    <t>Cost of the adminstrative follow-up</t>
  </si>
  <si>
    <t>Total Cost Per Job</t>
  </si>
  <si>
    <t>Total Jobs</t>
  </si>
  <si>
    <t># of Hours for adminsitrative follow-up</t>
  </si>
  <si>
    <t>Average Administrative Wage with Burden</t>
  </si>
  <si>
    <t>Average Project Management Wage with Burden</t>
  </si>
  <si>
    <t>Average Technician Wage With Burden</t>
  </si>
  <si>
    <t>Wage Burden %</t>
  </si>
  <si>
    <t>Unburdened</t>
  </si>
  <si>
    <t>Burdened</t>
  </si>
  <si>
    <t>Hourly Cost of Vehicle</t>
  </si>
  <si>
    <t>Create an Invoice Report</t>
  </si>
  <si>
    <t># of Contents Jobs</t>
  </si>
  <si>
    <t># of Mitigation Jobs</t>
  </si>
  <si>
    <t># of Rebuild Jobs</t>
  </si>
  <si>
    <t># of Other Jobs</t>
  </si>
  <si>
    <t>Vehicle Hours</t>
  </si>
  <si>
    <t>Finding and Collecting Xactimate Estimate</t>
  </si>
  <si>
    <t>Finding and uploading photos</t>
  </si>
  <si>
    <t>Finding &amp; Uploading documents</t>
  </si>
  <si>
    <t>Finding &amp; Uploading Receipts</t>
  </si>
  <si>
    <t>Writing or compiling the report narrative</t>
  </si>
  <si>
    <t>Attaching completion certificate</t>
  </si>
  <si>
    <t>Admin Time</t>
  </si>
  <si>
    <t>Project Management Time</t>
  </si>
  <si>
    <t>Technician/Supervisor</t>
  </si>
  <si>
    <t>Searching for and submitting information</t>
  </si>
  <si>
    <t>Total Admin Time</t>
  </si>
  <si>
    <t>Total Project Management Time</t>
  </si>
  <si>
    <t xml:space="preserve">Other </t>
  </si>
  <si>
    <t>Total Technician/Supervisor Time</t>
  </si>
  <si>
    <t>Admin Cost</t>
  </si>
  <si>
    <t>Project Management Cost</t>
  </si>
  <si>
    <t>Technician Cost</t>
  </si>
  <si>
    <t>How to enter Time</t>
  </si>
  <si>
    <t>Time</t>
  </si>
  <si>
    <t>Total Financial Cost</t>
  </si>
  <si>
    <t>Total Time Cost / File</t>
  </si>
  <si>
    <t>Other Labor Required</t>
  </si>
  <si>
    <t>Total Annual Costs</t>
  </si>
  <si>
    <t>Annual Time Lost</t>
  </si>
  <si>
    <t>Annual Financial Cost</t>
  </si>
  <si>
    <t>Link ROI</t>
  </si>
  <si>
    <t>ROI Calculators</t>
  </si>
  <si>
    <t>Forms and Contract Signing</t>
  </si>
  <si>
    <t>ROI in Dollars</t>
  </si>
  <si>
    <t>Totals</t>
  </si>
  <si>
    <t>Total Hours Saved</t>
  </si>
  <si>
    <t>Encircle</t>
  </si>
  <si>
    <t>Your Company Experience</t>
  </si>
  <si>
    <t>Non-Paying Jobs</t>
  </si>
  <si>
    <t>Total Expense: Labor &amp; Expense Costs</t>
  </si>
  <si>
    <t>Total Non-Paying Jobs</t>
  </si>
  <si>
    <t>Labor Hours</t>
  </si>
  <si>
    <t># of Responding Workers</t>
  </si>
  <si>
    <t>Total Wage Costs</t>
  </si>
  <si>
    <t>Total Encircle Cost</t>
  </si>
  <si>
    <t>Total Vehicle Hours</t>
  </si>
  <si>
    <t>Total Number of Jobs</t>
  </si>
  <si>
    <t>Return on Your Investment</t>
  </si>
  <si>
    <t>Return on Your Investment - multiplier</t>
  </si>
  <si>
    <t>Current Method</t>
  </si>
  <si>
    <t>Total Hours Worked</t>
  </si>
  <si>
    <t>Report Generation - Mit, Contents, Other</t>
  </si>
  <si>
    <t>Report Generation - Rebuild</t>
  </si>
  <si>
    <t># of PM Hours required to Get Signature</t>
  </si>
  <si>
    <t>Cost of PM to get the signature</t>
  </si>
  <si>
    <t xml:space="preserve">Many people confuse ROI with a savings calculator. While you save time and energy, </t>
  </si>
  <si>
    <t xml:space="preserve">you do not necessarily save money. You get to focus that new found time in places that will </t>
  </si>
  <si>
    <t xml:space="preserve">be productive to your business. </t>
  </si>
  <si>
    <t>In this case you have the ability to refocus</t>
  </si>
  <si>
    <t>of effort into other parts of</t>
  </si>
  <si>
    <t>What would you do with this increase in budget?</t>
  </si>
  <si>
    <t>Calls for Service</t>
  </si>
  <si>
    <t>% of Non-Paying Jobs</t>
  </si>
  <si>
    <t>% of Jobs requiring a special trip</t>
  </si>
  <si>
    <t># of docs requriting signatures</t>
  </si>
  <si>
    <t>NA</t>
  </si>
  <si>
    <t xml:space="preserve">Mitigation, Contents and Other </t>
  </si>
  <si>
    <t>Rebuild Only</t>
  </si>
  <si>
    <t>enter # of forms</t>
  </si>
  <si>
    <t>Calculation Cell</t>
  </si>
  <si>
    <t>The additional sales required to earn back your lost dollars:</t>
  </si>
  <si>
    <t>What Does Inefficiency Cost You?</t>
  </si>
  <si>
    <t>What % was your net profit last year?</t>
  </si>
  <si>
    <t xml:space="preserve">Encircle/Technology Investment </t>
  </si>
  <si>
    <t>Encircle/Technology Investment</t>
  </si>
  <si>
    <t>Total Encircle/Technology Investment</t>
  </si>
  <si>
    <t>Encircle/Tech</t>
  </si>
  <si>
    <t xml:space="preserve">  Forms and Contracts</t>
  </si>
  <si>
    <t xml:space="preserve">  Responding to Non-Paying Jobs</t>
  </si>
  <si>
    <t xml:space="preserve">  Report Generation</t>
  </si>
  <si>
    <t xml:space="preserve">  Total Return on Investment</t>
  </si>
  <si>
    <t xml:space="preserve">Orance cells are for inputs </t>
  </si>
  <si>
    <t>Silver cells are calculations</t>
  </si>
  <si>
    <t xml:space="preserve"> 1 = 1 hour</t>
  </si>
  <si>
    <t xml:space="preserve"> 0.1 = 6 minutes</t>
  </si>
  <si>
    <t xml:space="preserve"> 0.25 = 15 minutes</t>
  </si>
  <si>
    <t xml:space="preserve"> 0.50 = 30 minutes</t>
  </si>
  <si>
    <t xml:space="preserve"> 0.75 = 45 minutes</t>
  </si>
  <si>
    <t xml:space="preserve">your business. This could be file compliance, marketing, sales, AR collection, etc. </t>
  </si>
  <si>
    <t># of docs requriting signatures (enter # of forms)</t>
  </si>
  <si>
    <t xml:space="preserve">  Forms &amp; Contracts</t>
  </si>
  <si>
    <t xml:space="preserve">  Wages &amp; Jobs</t>
  </si>
  <si>
    <t>WORKSHOP TOOLS</t>
  </si>
  <si>
    <t>3 Tools to Transform Your Restoration Business in 2021</t>
  </si>
  <si>
    <t>GETENCIRCLE.COM</t>
  </si>
  <si>
    <t>Need Help? Click here to ask a question?</t>
  </si>
  <si>
    <t xml:space="preserve"> Total Expense: Labor &amp; Expense Costs</t>
  </si>
  <si>
    <t xml:space="preserve"> Return on Your Investment - Multiplier</t>
  </si>
  <si>
    <t xml:space="preserve"> Annual Costs</t>
  </si>
  <si>
    <t xml:space="preserve"> Return on Your Investment</t>
  </si>
  <si>
    <r>
      <t xml:space="preserve">These are the assumptions that you will use to run various scenarios with. 
</t>
    </r>
    <r>
      <rPr>
        <b/>
        <sz val="8"/>
        <color theme="1"/>
        <rFont val="Roboto"/>
      </rPr>
      <t>Tip:</t>
    </r>
    <r>
      <rPr>
        <sz val="8"/>
        <color theme="1"/>
        <rFont val="Roboto"/>
      </rPr>
      <t xml:space="preserve"> Use lower burden's, lower wages and higher tech costs for conservative numbers</t>
    </r>
  </si>
  <si>
    <t xml:space="preserve">These costs reflect your real burn rate for going to non-paying jobs. Don't forget overtime hours count as 1.5x the labor hours worked. You might also have minimum hours to pay for an after-hours call out.  </t>
  </si>
  <si>
    <t xml:space="preserve">ROI is a great benefit to your business. Consider this the liability reduction value, time value, profit value and customer and employee engagement value your business will earn back. Figure out how to spend it on priorities wisely. </t>
  </si>
  <si>
    <t xml:space="preserve">Remember to account for office time and field time in order to properly calculate the time spent obtaining these documents. The numbers are typically higher than what you might think. </t>
  </si>
  <si>
    <t xml:space="preserve">When comparing technology, don't forget to account for more customer engagement scenarios. </t>
  </si>
  <si>
    <t xml:space="preserve">Don't forget to involve the project manager in the tech time. They will usually have some inputs into this process. </t>
  </si>
  <si>
    <t xml:space="preserve">This is the most detailed section. You can lump items together, however this calculation is usually under estimated by owners. The real time to put a report together is usually substantially longer than initially thought.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</si>
</sst>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
  </numFmts>
  <fonts count="40"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8"/>
      <color rgb="FFFC4D00"/>
      <name val="Roboto"/>
    </font>
    <font>
      <sz val="11"/>
      <color rgb="FFFC4D00"/>
      <name val="Roboto"/>
    </font>
    <font>
      <sz val="11"/>
      <color theme="1"/>
      <name val="Roboto"/>
    </font>
    <font>
      <sz val="8"/>
      <color theme="1"/>
      <name val="Roboto"/>
    </font>
    <font>
      <sz val="11"/>
      <color rgb="FF3F3F76"/>
      <name val="Roboto"/>
    </font>
    <font>
      <b/>
      <sz val="11"/>
      <color rgb="FFFC4D00"/>
      <name val="Roboto"/>
    </font>
    <font>
      <b/>
      <sz val="11"/>
      <color theme="1"/>
      <name val="Roboto"/>
    </font>
    <font>
      <b/>
      <sz val="11"/>
      <color rgb="FFFA7D00"/>
      <name val="Roboto"/>
    </font>
    <font>
      <sz val="11"/>
      <color rgb="FF000000"/>
      <name val="Roboto"/>
    </font>
    <font>
      <b/>
      <sz val="16"/>
      <color theme="1"/>
      <name val="Roboto"/>
    </font>
    <font>
      <b/>
      <sz val="16"/>
      <color rgb="FFFA7D00"/>
      <name val="Roboto"/>
    </font>
    <font>
      <sz val="10"/>
      <color theme="1"/>
      <name val="Roboto"/>
    </font>
    <font>
      <b/>
      <sz val="16"/>
      <color rgb="FF242A34"/>
      <name val="Roboto"/>
    </font>
    <font>
      <sz val="11"/>
      <color rgb="FFF6F7FB"/>
      <name val="Roboto"/>
    </font>
    <font>
      <sz val="11"/>
      <color rgb="FF6F7278"/>
      <name val="Roboto"/>
    </font>
    <font>
      <sz val="11"/>
      <color rgb="FF242A34"/>
      <name val="Roboto"/>
    </font>
    <font>
      <sz val="11"/>
      <color theme="0"/>
      <name val="Roboto"/>
    </font>
    <font>
      <b/>
      <sz val="11"/>
      <color theme="0"/>
      <name val="Roboto"/>
    </font>
    <font>
      <sz val="11"/>
      <color rgb="FF293D69"/>
      <name val="Roboto"/>
    </font>
    <font>
      <b/>
      <sz val="16"/>
      <color rgb="FFFC4D00"/>
      <name val="Roboto"/>
    </font>
    <font>
      <b/>
      <sz val="14"/>
      <color theme="1"/>
      <name val="Roboto"/>
    </font>
    <font>
      <sz val="11"/>
      <color rgb="FF111B2F"/>
      <name val="Roboto"/>
    </font>
    <font>
      <sz val="16"/>
      <color theme="1"/>
      <name val="Roboto"/>
    </font>
    <font>
      <sz val="16"/>
      <color rgb="FFFC4D00"/>
      <name val="Roboto"/>
    </font>
    <font>
      <sz val="14"/>
      <color rgb="FFFC4D00"/>
      <name val="Roboto"/>
    </font>
    <font>
      <b/>
      <sz val="11"/>
      <color rgb="FF111B2F"/>
      <name val="Roboto"/>
    </font>
    <font>
      <sz val="9"/>
      <color indexed="81"/>
      <name val="Tahoma"/>
      <family val="2"/>
    </font>
    <font>
      <sz val="11"/>
      <color theme="1" tint="0.499984740745262"/>
      <name val="Roboto"/>
    </font>
    <font>
      <b/>
      <sz val="11"/>
      <color theme="1" tint="0.499984740745262"/>
      <name val="Roboto"/>
    </font>
    <font>
      <b/>
      <sz val="14"/>
      <color rgb="FFFC4D00"/>
      <name val="Roboto"/>
    </font>
    <font>
      <u/>
      <sz val="11"/>
      <color theme="10"/>
      <name val="Calibri"/>
      <family val="2"/>
      <scheme val="minor"/>
    </font>
    <font>
      <sz val="11"/>
      <color rgb="FFFC4D00"/>
      <name val="Proxima Nova"/>
    </font>
    <font>
      <sz val="28"/>
      <color rgb="FFFFFFFF"/>
      <name val="Roboto Medium"/>
    </font>
    <font>
      <sz val="11"/>
      <color rgb="FFFC4D00"/>
      <name val="Calibri"/>
      <family val="2"/>
      <scheme val="minor"/>
    </font>
    <font>
      <u/>
      <sz val="14"/>
      <color rgb="FFFC4D00"/>
      <name val="Roboto"/>
    </font>
    <font>
      <b/>
      <sz val="8"/>
      <color theme="1"/>
      <name val="Roboto"/>
    </font>
  </fonts>
  <fills count="11">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rgb="FF242A34"/>
        <bgColor indexed="64"/>
      </patternFill>
    </fill>
    <fill>
      <patternFill patternType="solid">
        <fgColor rgb="FFFFAD78"/>
        <bgColor indexed="64"/>
      </patternFill>
    </fill>
    <fill>
      <patternFill patternType="solid">
        <fgColor rgb="FFF6F7FB"/>
        <bgColor indexed="64"/>
      </patternFill>
    </fill>
    <fill>
      <patternFill patternType="solid">
        <fgColor rgb="FF293D69"/>
        <bgColor indexed="64"/>
      </patternFill>
    </fill>
    <fill>
      <patternFill patternType="solid">
        <fgColor rgb="FF111B2F"/>
        <bgColor indexed="64"/>
      </patternFill>
    </fill>
    <fill>
      <patternFill patternType="solid">
        <fgColor rgb="FF375391"/>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rgb="FF6F7278"/>
      </left>
      <right style="thin">
        <color rgb="FF6F7278"/>
      </right>
      <top style="thin">
        <color rgb="FF6F7278"/>
      </top>
      <bottom style="thin">
        <color rgb="FF6F7278"/>
      </bottom>
      <diagonal/>
    </border>
    <border>
      <left/>
      <right style="medium">
        <color indexed="64"/>
      </right>
      <top style="thin">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thin">
        <color rgb="FF7F7F7F"/>
      </left>
      <right style="medium">
        <color theme="1"/>
      </right>
      <top style="thin">
        <color rgb="FF7F7F7F"/>
      </top>
      <bottom style="thin">
        <color rgb="FF7F7F7F"/>
      </bottom>
      <diagonal/>
    </border>
    <border>
      <left style="medium">
        <color theme="1"/>
      </left>
      <right/>
      <top/>
      <bottom style="medium">
        <color theme="1"/>
      </bottom>
      <diagonal/>
    </border>
    <border>
      <left style="thin">
        <color rgb="FF7F7F7F"/>
      </left>
      <right style="thin">
        <color rgb="FF7F7F7F"/>
      </right>
      <top style="thin">
        <color rgb="FF7F7F7F"/>
      </top>
      <bottom style="medium">
        <color theme="1"/>
      </bottom>
      <diagonal/>
    </border>
    <border>
      <left style="thin">
        <color rgb="FF7F7F7F"/>
      </left>
      <right style="medium">
        <color theme="1"/>
      </right>
      <top style="thin">
        <color rgb="FF7F7F7F"/>
      </top>
      <bottom style="medium">
        <color theme="1"/>
      </bottom>
      <diagonal/>
    </border>
    <border>
      <left/>
      <right style="medium">
        <color indexed="64"/>
      </right>
      <top style="medium">
        <color theme="1"/>
      </top>
      <bottom/>
      <diagonal/>
    </border>
    <border>
      <left/>
      <right/>
      <top/>
      <bottom style="medium">
        <color theme="1"/>
      </bottom>
      <diagonal/>
    </border>
    <border>
      <left style="thin">
        <color rgb="FF7F7F7F"/>
      </left>
      <right style="medium">
        <color indexed="64"/>
      </right>
      <top style="thin">
        <color rgb="FF7F7F7F"/>
      </top>
      <bottom style="medium">
        <color theme="1"/>
      </bottom>
      <diagonal/>
    </border>
    <border>
      <left/>
      <right style="medium">
        <color theme="1"/>
      </right>
      <top/>
      <bottom style="medium">
        <color theme="1"/>
      </bottom>
      <diagonal/>
    </border>
    <border>
      <left/>
      <right style="medium">
        <color indexed="64"/>
      </right>
      <top style="thin">
        <color rgb="FF7F7F7F"/>
      </top>
      <bottom style="thin">
        <color rgb="FF7F7F7F"/>
      </bottom>
      <diagonal/>
    </border>
    <border>
      <left style="thin">
        <color rgb="FF6F7278"/>
      </left>
      <right style="medium">
        <color theme="1"/>
      </right>
      <top style="thin">
        <color rgb="FF6F7278"/>
      </top>
      <bottom style="thin">
        <color rgb="FF6F7278"/>
      </bottom>
      <diagonal/>
    </border>
    <border>
      <left style="thin">
        <color rgb="FF111B2F"/>
      </left>
      <right/>
      <top/>
      <bottom style="thin">
        <color rgb="FF111B2F"/>
      </bottom>
      <diagonal/>
    </border>
    <border>
      <left/>
      <right/>
      <top/>
      <bottom style="thin">
        <color rgb="FF111B2F"/>
      </bottom>
      <diagonal/>
    </border>
    <border>
      <left style="thin">
        <color rgb="FF7F7F7F"/>
      </left>
      <right style="thin">
        <color rgb="FF7F7F7F"/>
      </right>
      <top/>
      <bottom style="thin">
        <color rgb="FF111B2F"/>
      </bottom>
      <diagonal/>
    </border>
    <border>
      <left/>
      <right style="thin">
        <color rgb="FF111B2F"/>
      </right>
      <top/>
      <bottom style="thin">
        <color rgb="FF111B2F"/>
      </bottom>
      <diagonal/>
    </border>
    <border>
      <left style="medium">
        <color rgb="FF111B2F"/>
      </left>
      <right/>
      <top style="medium">
        <color rgb="FF111B2F"/>
      </top>
      <bottom/>
      <diagonal/>
    </border>
    <border>
      <left/>
      <right/>
      <top style="medium">
        <color rgb="FF111B2F"/>
      </top>
      <bottom/>
      <diagonal/>
    </border>
    <border>
      <left/>
      <right style="medium">
        <color rgb="FF111B2F"/>
      </right>
      <top style="medium">
        <color rgb="FF111B2F"/>
      </top>
      <bottom/>
      <diagonal/>
    </border>
    <border>
      <left style="medium">
        <color rgb="FF111B2F"/>
      </left>
      <right/>
      <top/>
      <bottom/>
      <diagonal/>
    </border>
    <border>
      <left/>
      <right style="medium">
        <color rgb="FF111B2F"/>
      </right>
      <top/>
      <bottom/>
      <diagonal/>
    </border>
    <border>
      <left style="thin">
        <color rgb="FF6F7278"/>
      </left>
      <right style="medium">
        <color rgb="FF111B2F"/>
      </right>
      <top style="thin">
        <color rgb="FF6F7278"/>
      </top>
      <bottom style="thin">
        <color rgb="FF6F7278"/>
      </bottom>
      <diagonal/>
    </border>
    <border>
      <left style="medium">
        <color rgb="FF111B2F"/>
      </left>
      <right/>
      <top/>
      <bottom style="medium">
        <color rgb="FF111B2F"/>
      </bottom>
      <diagonal/>
    </border>
    <border>
      <left/>
      <right/>
      <top/>
      <bottom style="medium">
        <color rgb="FF111B2F"/>
      </bottom>
      <diagonal/>
    </border>
    <border>
      <left/>
      <right style="medium">
        <color rgb="FF111B2F"/>
      </right>
      <top/>
      <bottom style="medium">
        <color rgb="FF111B2F"/>
      </bottom>
      <diagonal/>
    </border>
    <border>
      <left style="thin">
        <color indexed="64"/>
      </left>
      <right/>
      <top/>
      <bottom/>
      <diagonal/>
    </border>
    <border>
      <left style="thin">
        <color indexed="64"/>
      </left>
      <right/>
      <top/>
      <bottom style="thin">
        <color rgb="FF7F7F7F"/>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3" borderId="8" applyNumberFormat="0" applyAlignment="0" applyProtection="0"/>
    <xf numFmtId="0" fontId="3" fillId="4" borderId="8" applyNumberFormat="0" applyAlignment="0" applyProtection="0"/>
    <xf numFmtId="0" fontId="34" fillId="0" borderId="0" applyNumberFormat="0" applyFill="0" applyBorder="0" applyAlignment="0" applyProtection="0"/>
  </cellStyleXfs>
  <cellXfs count="249">
    <xf numFmtId="0" fontId="0" fillId="0" borderId="0" xfId="0"/>
    <xf numFmtId="0" fontId="4" fillId="5" borderId="0" xfId="0" applyFont="1" applyFill="1" applyAlignment="1">
      <alignment vertical="center" wrapText="1"/>
    </xf>
    <xf numFmtId="0" fontId="5" fillId="5" borderId="0" xfId="0" applyFont="1" applyFill="1" applyAlignment="1">
      <alignment vertical="center" wrapText="1"/>
    </xf>
    <xf numFmtId="0" fontId="6" fillId="0" borderId="0" xfId="0" applyFont="1" applyAlignment="1">
      <alignment vertical="center" wrapText="1"/>
    </xf>
    <xf numFmtId="0" fontId="6" fillId="0" borderId="0" xfId="0" applyFont="1"/>
    <xf numFmtId="0" fontId="10" fillId="0" borderId="0" xfId="0" applyFont="1" applyFill="1"/>
    <xf numFmtId="0" fontId="6" fillId="0" borderId="0" xfId="0" applyFont="1" applyFill="1"/>
    <xf numFmtId="0" fontId="10" fillId="0" borderId="3"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6" fillId="0" borderId="0" xfId="0" applyFont="1" applyFill="1" applyBorder="1"/>
    <xf numFmtId="0" fontId="6" fillId="0" borderId="9" xfId="0" applyFont="1" applyFill="1" applyBorder="1"/>
    <xf numFmtId="0" fontId="6" fillId="0" borderId="7" xfId="0" applyFont="1" applyFill="1" applyBorder="1"/>
    <xf numFmtId="0" fontId="6" fillId="0" borderId="10" xfId="0" applyFont="1" applyFill="1" applyBorder="1"/>
    <xf numFmtId="0" fontId="6" fillId="0" borderId="11" xfId="0" applyFont="1" applyFill="1" applyBorder="1"/>
    <xf numFmtId="0" fontId="6" fillId="0" borderId="0" xfId="0" applyFont="1" applyFill="1" applyAlignment="1">
      <alignment horizontal="center"/>
    </xf>
    <xf numFmtId="8" fontId="6" fillId="0" borderId="0" xfId="0" applyNumberFormat="1" applyFont="1"/>
    <xf numFmtId="0" fontId="11" fillId="4" borderId="8" xfId="5" applyFont="1"/>
    <xf numFmtId="44" fontId="6" fillId="0" borderId="0" xfId="2" applyFont="1"/>
    <xf numFmtId="0" fontId="12" fillId="0" borderId="0" xfId="0" applyFont="1"/>
    <xf numFmtId="0" fontId="16" fillId="0" borderId="0" xfId="0" applyFont="1" applyFill="1"/>
    <xf numFmtId="0" fontId="17" fillId="0" borderId="0" xfId="0" applyFont="1"/>
    <xf numFmtId="0" fontId="6" fillId="0" borderId="0" xfId="0" applyFont="1" applyAlignment="1">
      <alignment vertical="center"/>
    </xf>
    <xf numFmtId="0" fontId="9" fillId="7" borderId="8" xfId="5" applyFont="1" applyFill="1" applyBorder="1"/>
    <xf numFmtId="0" fontId="9" fillId="7" borderId="15" xfId="5" applyFont="1" applyFill="1" applyBorder="1"/>
    <xf numFmtId="0" fontId="9" fillId="7" borderId="12" xfId="5" applyFont="1" applyFill="1" applyBorder="1"/>
    <xf numFmtId="0" fontId="6" fillId="0" borderId="3" xfId="0" applyFont="1" applyFill="1" applyBorder="1"/>
    <xf numFmtId="0" fontId="9" fillId="7" borderId="22" xfId="5" applyFont="1" applyFill="1" applyBorder="1"/>
    <xf numFmtId="0" fontId="19" fillId="6" borderId="8" xfId="4" applyFont="1" applyFill="1"/>
    <xf numFmtId="43" fontId="19" fillId="6" borderId="8" xfId="1" applyFont="1" applyFill="1" applyBorder="1"/>
    <xf numFmtId="0" fontId="18" fillId="7" borderId="8" xfId="4" applyFont="1" applyFill="1"/>
    <xf numFmtId="43" fontId="18" fillId="7" borderId="8" xfId="4" applyNumberFormat="1" applyFont="1" applyFill="1"/>
    <xf numFmtId="0" fontId="20" fillId="8" borderId="0" xfId="0" applyFont="1" applyFill="1"/>
    <xf numFmtId="0" fontId="21" fillId="8" borderId="0" xfId="0" applyFont="1" applyFill="1"/>
    <xf numFmtId="0" fontId="21" fillId="8" borderId="0" xfId="0" applyFont="1" applyFill="1" applyBorder="1"/>
    <xf numFmtId="43" fontId="19" fillId="6" borderId="8" xfId="4" applyNumberFormat="1" applyFont="1" applyFill="1"/>
    <xf numFmtId="0" fontId="21" fillId="0" borderId="0" xfId="0" applyFont="1" applyFill="1" applyBorder="1"/>
    <xf numFmtId="0" fontId="20" fillId="0" borderId="0" xfId="0" applyFont="1" applyFill="1"/>
    <xf numFmtId="0" fontId="21" fillId="0" borderId="0" xfId="0" applyFont="1" applyFill="1"/>
    <xf numFmtId="44" fontId="9" fillId="8" borderId="8" xfId="5" applyNumberFormat="1" applyFont="1" applyFill="1"/>
    <xf numFmtId="0" fontId="20" fillId="10" borderId="0" xfId="0" applyFont="1" applyFill="1"/>
    <xf numFmtId="0" fontId="9" fillId="10" borderId="8" xfId="5" applyFont="1" applyFill="1"/>
    <xf numFmtId="43" fontId="9" fillId="10" borderId="8" xfId="5" applyNumberFormat="1" applyFont="1" applyFill="1"/>
    <xf numFmtId="43" fontId="22" fillId="6" borderId="8" xfId="4" applyNumberFormat="1" applyFont="1" applyFill="1"/>
    <xf numFmtId="43" fontId="22" fillId="6" borderId="8" xfId="1" applyFont="1" applyFill="1" applyBorder="1"/>
    <xf numFmtId="0" fontId="5" fillId="0" borderId="0" xfId="0" applyFont="1" applyFill="1"/>
    <xf numFmtId="0" fontId="23" fillId="9" borderId="0" xfId="0" applyFont="1" applyFill="1" applyAlignment="1">
      <alignment vertical="center"/>
    </xf>
    <xf numFmtId="165" fontId="23" fillId="9" borderId="8" xfId="5" applyNumberFormat="1" applyFont="1" applyFill="1" applyAlignment="1">
      <alignment vertical="center"/>
    </xf>
    <xf numFmtId="0" fontId="10" fillId="0" borderId="0" xfId="0" applyFont="1" applyFill="1" applyAlignment="1">
      <alignment vertical="center"/>
    </xf>
    <xf numFmtId="0" fontId="9" fillId="7" borderId="8" xfId="5" applyFont="1" applyFill="1"/>
    <xf numFmtId="44" fontId="9" fillId="7" borderId="8" xfId="5" applyNumberFormat="1" applyFont="1" applyFill="1"/>
    <xf numFmtId="43" fontId="9" fillId="7" borderId="8" xfId="5" applyNumberFormat="1" applyFont="1" applyFill="1"/>
    <xf numFmtId="0" fontId="4" fillId="9" borderId="0" xfId="0" applyFont="1" applyFill="1" applyAlignment="1">
      <alignment vertical="center"/>
    </xf>
    <xf numFmtId="0" fontId="5" fillId="9" borderId="0" xfId="0" applyFont="1" applyFill="1" applyAlignment="1">
      <alignment vertical="center"/>
    </xf>
    <xf numFmtId="9" fontId="6" fillId="0" borderId="0" xfId="0" applyNumberFormat="1" applyFont="1"/>
    <xf numFmtId="0" fontId="10" fillId="0" borderId="4" xfId="0" applyFont="1" applyFill="1" applyBorder="1" applyAlignment="1">
      <alignment horizontal="center"/>
    </xf>
    <xf numFmtId="0" fontId="6" fillId="0" borderId="5" xfId="0" applyFont="1" applyFill="1" applyBorder="1" applyAlignment="1"/>
    <xf numFmtId="0" fontId="10" fillId="0" borderId="13" xfId="0" applyFont="1" applyFill="1" applyBorder="1" applyAlignment="1">
      <alignment horizontal="center"/>
    </xf>
    <xf numFmtId="0" fontId="10" fillId="0" borderId="14" xfId="0" applyFont="1" applyFill="1" applyBorder="1" applyAlignment="1">
      <alignment horizontal="center"/>
    </xf>
    <xf numFmtId="44" fontId="6" fillId="0" borderId="13" xfId="2" applyFont="1" applyFill="1" applyBorder="1"/>
    <xf numFmtId="44" fontId="6" fillId="0" borderId="0" xfId="2" applyFont="1" applyFill="1"/>
    <xf numFmtId="44" fontId="6" fillId="0" borderId="0" xfId="0" applyNumberFormat="1" applyFont="1" applyFill="1"/>
    <xf numFmtId="43" fontId="6" fillId="0" borderId="0" xfId="1" applyFont="1" applyFill="1"/>
    <xf numFmtId="164" fontId="6" fillId="0" borderId="14" xfId="0" applyNumberFormat="1" applyFont="1" applyFill="1" applyBorder="1"/>
    <xf numFmtId="164" fontId="6" fillId="0" borderId="0" xfId="0" applyNumberFormat="1" applyFont="1" applyFill="1"/>
    <xf numFmtId="0" fontId="6" fillId="0" borderId="13" xfId="0" applyFont="1" applyFill="1" applyBorder="1"/>
    <xf numFmtId="44" fontId="6" fillId="0" borderId="0" xfId="2" applyFont="1" applyFill="1" applyBorder="1"/>
    <xf numFmtId="44" fontId="6" fillId="0" borderId="9" xfId="0" applyNumberFormat="1" applyFont="1" applyFill="1" applyBorder="1"/>
    <xf numFmtId="0" fontId="13" fillId="0" borderId="7" xfId="0" applyFont="1" applyFill="1" applyBorder="1"/>
    <xf numFmtId="0" fontId="10" fillId="0" borderId="10" xfId="0" applyFont="1" applyFill="1" applyBorder="1"/>
    <xf numFmtId="165" fontId="14" fillId="4" borderId="15" xfId="5" applyNumberFormat="1" applyFont="1" applyBorder="1"/>
    <xf numFmtId="0" fontId="10" fillId="0" borderId="11" xfId="0" applyFont="1" applyFill="1" applyBorder="1"/>
    <xf numFmtId="8" fontId="6" fillId="0" borderId="0" xfId="0" applyNumberFormat="1" applyFont="1" applyFill="1"/>
    <xf numFmtId="44" fontId="6" fillId="0" borderId="0" xfId="0" applyNumberFormat="1" applyFont="1" applyFill="1" applyBorder="1"/>
    <xf numFmtId="0" fontId="13" fillId="0" borderId="10" xfId="0" applyFont="1" applyFill="1" applyBorder="1"/>
    <xf numFmtId="43" fontId="14" fillId="4" borderId="15" xfId="5" applyNumberFormat="1" applyFont="1" applyBorder="1"/>
    <xf numFmtId="44" fontId="10" fillId="0" borderId="11" xfId="0" applyNumberFormat="1" applyFont="1" applyFill="1" applyBorder="1"/>
    <xf numFmtId="0" fontId="7" fillId="0" borderId="0" xfId="0" applyFont="1" applyBorder="1" applyAlignment="1">
      <alignment horizontal="center"/>
    </xf>
    <xf numFmtId="0" fontId="6" fillId="0" borderId="2" xfId="0" applyFont="1" applyFill="1" applyBorder="1"/>
    <xf numFmtId="0" fontId="6" fillId="0" borderId="2" xfId="0" applyFont="1" applyFill="1" applyBorder="1" applyAlignment="1">
      <alignment horizontal="center"/>
    </xf>
    <xf numFmtId="0" fontId="6" fillId="0" borderId="1" xfId="0" applyFont="1" applyFill="1" applyBorder="1" applyAlignment="1">
      <alignment horizontal="center"/>
    </xf>
    <xf numFmtId="43" fontId="6" fillId="0" borderId="0" xfId="0" applyNumberFormat="1" applyFont="1" applyFill="1" applyBorder="1"/>
    <xf numFmtId="0" fontId="24" fillId="0" borderId="0" xfId="0" applyFont="1" applyFill="1"/>
    <xf numFmtId="0" fontId="6" fillId="9" borderId="0" xfId="0" applyFont="1" applyFill="1" applyAlignment="1">
      <alignment vertical="center"/>
    </xf>
    <xf numFmtId="0" fontId="5" fillId="0" borderId="0" xfId="0" applyFont="1" applyFill="1" applyAlignment="1">
      <alignment vertical="center"/>
    </xf>
    <xf numFmtId="9" fontId="25" fillId="6" borderId="8" xfId="4" applyNumberFormat="1" applyFont="1" applyFill="1" applyBorder="1"/>
    <xf numFmtId="44" fontId="25" fillId="6" borderId="8" xfId="4" applyNumberFormat="1" applyFont="1" applyFill="1" applyBorder="1"/>
    <xf numFmtId="164" fontId="25" fillId="6" borderId="8" xfId="4" applyNumberFormat="1" applyFont="1" applyFill="1" applyBorder="1"/>
    <xf numFmtId="0" fontId="6" fillId="0" borderId="0" xfId="0" applyFont="1" applyFill="1" applyAlignment="1">
      <alignment vertical="center"/>
    </xf>
    <xf numFmtId="44" fontId="26" fillId="0" borderId="0" xfId="0" applyNumberFormat="1" applyFont="1" applyFill="1" applyAlignment="1">
      <alignment vertical="center"/>
    </xf>
    <xf numFmtId="0" fontId="26" fillId="0" borderId="0" xfId="0" applyFont="1" applyFill="1" applyAlignment="1">
      <alignment vertical="center"/>
    </xf>
    <xf numFmtId="0" fontId="10" fillId="0" borderId="23" xfId="0" applyFont="1" applyFill="1" applyBorder="1" applyAlignment="1">
      <alignment horizontal="center"/>
    </xf>
    <xf numFmtId="0" fontId="8" fillId="3" borderId="23" xfId="4" applyFont="1" applyBorder="1"/>
    <xf numFmtId="0" fontId="11" fillId="4" borderId="23" xfId="5" applyFont="1" applyBorder="1"/>
    <xf numFmtId="44" fontId="11" fillId="4" borderId="23" xfId="5" applyNumberFormat="1" applyFont="1" applyBorder="1"/>
    <xf numFmtId="43" fontId="11" fillId="4" borderId="23" xfId="5" applyNumberFormat="1" applyFont="1" applyBorder="1"/>
    <xf numFmtId="164" fontId="6" fillId="0" borderId="23" xfId="0" applyNumberFormat="1" applyFont="1" applyFill="1" applyBorder="1"/>
    <xf numFmtId="164" fontId="9" fillId="7" borderId="8" xfId="5" applyNumberFormat="1" applyFont="1" applyFill="1" applyBorder="1"/>
    <xf numFmtId="0" fontId="6" fillId="8" borderId="0" xfId="0" applyFont="1" applyFill="1" applyBorder="1"/>
    <xf numFmtId="0" fontId="8" fillId="6" borderId="14" xfId="4" applyFont="1" applyFill="1" applyBorder="1"/>
    <xf numFmtId="0" fontId="25" fillId="6" borderId="14" xfId="4" applyFont="1" applyFill="1" applyBorder="1"/>
    <xf numFmtId="0" fontId="18" fillId="7" borderId="13" xfId="4" applyFont="1" applyFill="1" applyBorder="1"/>
    <xf numFmtId="44" fontId="9" fillId="7" borderId="13" xfId="5" applyNumberFormat="1" applyFont="1" applyFill="1" applyBorder="1"/>
    <xf numFmtId="44" fontId="9" fillId="7" borderId="14" xfId="5" applyNumberFormat="1" applyFont="1" applyFill="1" applyBorder="1"/>
    <xf numFmtId="0" fontId="9" fillId="7" borderId="14" xfId="5" applyFont="1" applyFill="1" applyBorder="1"/>
    <xf numFmtId="43" fontId="9" fillId="7" borderId="13" xfId="5" applyNumberFormat="1" applyFont="1" applyFill="1" applyBorder="1"/>
    <xf numFmtId="43" fontId="9" fillId="7" borderId="14" xfId="5" applyNumberFormat="1" applyFont="1" applyFill="1" applyBorder="1"/>
    <xf numFmtId="44" fontId="9" fillId="7" borderId="8" xfId="5" applyNumberFormat="1" applyFont="1" applyFill="1" applyBorder="1"/>
    <xf numFmtId="44" fontId="9" fillId="7" borderId="12" xfId="5" applyNumberFormat="1" applyFont="1" applyFill="1" applyBorder="1"/>
    <xf numFmtId="0" fontId="23" fillId="9" borderId="7" xfId="0" applyFont="1" applyFill="1" applyBorder="1" applyAlignment="1">
      <alignment vertical="center"/>
    </xf>
    <xf numFmtId="0" fontId="9" fillId="9" borderId="10" xfId="0" applyFont="1" applyFill="1" applyBorder="1" applyAlignment="1">
      <alignment vertical="center"/>
    </xf>
    <xf numFmtId="165" fontId="23" fillId="9" borderId="15" xfId="5" applyNumberFormat="1" applyFont="1" applyFill="1" applyBorder="1" applyAlignment="1">
      <alignment vertical="center"/>
    </xf>
    <xf numFmtId="0" fontId="9" fillId="9" borderId="11" xfId="0" applyFont="1" applyFill="1" applyBorder="1" applyAlignment="1">
      <alignment vertical="center"/>
    </xf>
    <xf numFmtId="43" fontId="9" fillId="7" borderId="8" xfId="5" applyNumberFormat="1" applyFont="1" applyFill="1" applyBorder="1"/>
    <xf numFmtId="0" fontId="25" fillId="6" borderId="8" xfId="4" applyFont="1" applyFill="1" applyBorder="1"/>
    <xf numFmtId="43" fontId="9" fillId="7" borderId="12" xfId="5" applyNumberFormat="1" applyFont="1" applyFill="1" applyBorder="1"/>
    <xf numFmtId="0" fontId="27" fillId="9" borderId="0" xfId="0" applyFont="1" applyFill="1" applyAlignment="1">
      <alignment vertical="center"/>
    </xf>
    <xf numFmtId="0" fontId="10" fillId="0" borderId="24" xfId="0" applyFont="1" applyFill="1" applyBorder="1"/>
    <xf numFmtId="0" fontId="6" fillId="0" borderId="25" xfId="0" applyFont="1" applyFill="1" applyBorder="1"/>
    <xf numFmtId="0" fontId="6" fillId="0" borderId="26" xfId="0" applyFont="1" applyFill="1" applyBorder="1"/>
    <xf numFmtId="0" fontId="18" fillId="0" borderId="27" xfId="0" applyFont="1" applyFill="1" applyBorder="1"/>
    <xf numFmtId="0" fontId="6" fillId="0" borderId="28" xfId="0" applyFont="1" applyFill="1" applyBorder="1"/>
    <xf numFmtId="44" fontId="9" fillId="7" borderId="29" xfId="5" applyNumberFormat="1" applyFont="1" applyFill="1" applyBorder="1"/>
    <xf numFmtId="164" fontId="9" fillId="7" borderId="29" xfId="5" applyNumberFormat="1" applyFont="1" applyFill="1" applyBorder="1"/>
    <xf numFmtId="0" fontId="6" fillId="0" borderId="27" xfId="0" applyFont="1" applyFill="1" applyBorder="1"/>
    <xf numFmtId="0" fontId="27" fillId="9" borderId="30" xfId="0" applyFont="1" applyFill="1" applyBorder="1" applyAlignment="1">
      <alignment vertical="center"/>
    </xf>
    <xf numFmtId="164" fontId="23" fillId="9" borderId="31" xfId="5" applyNumberFormat="1" applyFont="1" applyFill="1" applyBorder="1" applyAlignment="1">
      <alignment vertical="center"/>
    </xf>
    <xf numFmtId="9" fontId="23" fillId="9" borderId="31" xfId="5" applyNumberFormat="1" applyFont="1" applyFill="1" applyBorder="1" applyAlignment="1">
      <alignment vertical="center"/>
    </xf>
    <xf numFmtId="164" fontId="23" fillId="9" borderId="32" xfId="5" applyNumberFormat="1" applyFont="1" applyFill="1" applyBorder="1" applyAlignment="1">
      <alignment vertical="center"/>
    </xf>
    <xf numFmtId="0" fontId="6" fillId="0" borderId="24" xfId="0" applyFont="1" applyFill="1" applyBorder="1"/>
    <xf numFmtId="0" fontId="10" fillId="0" borderId="25" xfId="0" applyFont="1" applyFill="1" applyBorder="1"/>
    <xf numFmtId="0" fontId="6" fillId="0" borderId="33" xfId="0" applyFont="1" applyFill="1" applyBorder="1"/>
    <xf numFmtId="0" fontId="27" fillId="9" borderId="34" xfId="0" applyFont="1" applyFill="1" applyBorder="1" applyAlignment="1">
      <alignment vertical="center"/>
    </xf>
    <xf numFmtId="44" fontId="23" fillId="9" borderId="31" xfId="5" applyNumberFormat="1" applyFont="1" applyFill="1" applyBorder="1" applyAlignment="1">
      <alignment vertical="center"/>
    </xf>
    <xf numFmtId="44" fontId="23" fillId="9" borderId="35" xfId="5" applyNumberFormat="1" applyFont="1" applyFill="1" applyBorder="1" applyAlignment="1">
      <alignment vertical="center"/>
    </xf>
    <xf numFmtId="0" fontId="27" fillId="9" borderId="36" xfId="0" applyFont="1" applyFill="1" applyBorder="1" applyAlignment="1">
      <alignment vertical="center"/>
    </xf>
    <xf numFmtId="44" fontId="14" fillId="4" borderId="37" xfId="5" applyNumberFormat="1" applyFont="1" applyBorder="1" applyAlignment="1">
      <alignment vertical="center"/>
    </xf>
    <xf numFmtId="0" fontId="10" fillId="0" borderId="26" xfId="0" applyFont="1" applyFill="1" applyBorder="1" applyAlignment="1">
      <alignment horizontal="center"/>
    </xf>
    <xf numFmtId="0" fontId="10" fillId="0" borderId="38" xfId="0" applyFont="1" applyFill="1" applyBorder="1" applyAlignment="1">
      <alignment horizontal="center"/>
    </xf>
    <xf numFmtId="0" fontId="25" fillId="6" borderId="38" xfId="4" applyFont="1" applyFill="1" applyBorder="1"/>
    <xf numFmtId="44" fontId="9" fillId="7" borderId="38" xfId="5" applyNumberFormat="1" applyFont="1" applyFill="1" applyBorder="1"/>
    <xf numFmtId="0" fontId="8" fillId="6" borderId="38" xfId="4" applyFont="1" applyFill="1" applyBorder="1"/>
    <xf numFmtId="44" fontId="6" fillId="0" borderId="38" xfId="2" applyFont="1" applyFill="1" applyBorder="1"/>
    <xf numFmtId="44" fontId="9" fillId="8" borderId="38" xfId="5" applyNumberFormat="1" applyFont="1" applyFill="1" applyBorder="1"/>
    <xf numFmtId="43" fontId="9" fillId="7" borderId="38" xfId="5" applyNumberFormat="1" applyFont="1" applyFill="1" applyBorder="1"/>
    <xf numFmtId="0" fontId="6" fillId="7" borderId="38" xfId="0" applyFont="1" applyFill="1" applyBorder="1"/>
    <xf numFmtId="0" fontId="26" fillId="9" borderId="34" xfId="0" applyFont="1" applyFill="1" applyBorder="1" applyAlignment="1">
      <alignment vertical="center"/>
    </xf>
    <xf numFmtId="43" fontId="9" fillId="7" borderId="17" xfId="5" applyNumberFormat="1" applyFont="1" applyFill="1" applyBorder="1"/>
    <xf numFmtId="44" fontId="9" fillId="7" borderId="18" xfId="5" applyNumberFormat="1" applyFont="1" applyFill="1" applyBorder="1"/>
    <xf numFmtId="43" fontId="9" fillId="7" borderId="16" xfId="5" applyNumberFormat="1" applyFont="1" applyFill="1" applyBorder="1"/>
    <xf numFmtId="44" fontId="9" fillId="7" borderId="19" xfId="5" applyNumberFormat="1" applyFont="1" applyFill="1" applyBorder="1"/>
    <xf numFmtId="43" fontId="9" fillId="7" borderId="20" xfId="5" applyNumberFormat="1" applyFont="1" applyFill="1" applyBorder="1"/>
    <xf numFmtId="44" fontId="9" fillId="7" borderId="21" xfId="5" applyNumberFormat="1" applyFont="1" applyFill="1" applyBorder="1"/>
    <xf numFmtId="0" fontId="28" fillId="9" borderId="0" xfId="0" applyFont="1" applyFill="1" applyAlignment="1">
      <alignment vertical="center"/>
    </xf>
    <xf numFmtId="0" fontId="10" fillId="0" borderId="5" xfId="0" applyFont="1" applyFill="1" applyBorder="1" applyAlignment="1">
      <alignment horizontal="center"/>
    </xf>
    <xf numFmtId="0" fontId="10" fillId="0" borderId="0" xfId="0" applyFont="1" applyFill="1" applyBorder="1" applyAlignment="1">
      <alignment horizontal="center"/>
    </xf>
    <xf numFmtId="0" fontId="25" fillId="6" borderId="23" xfId="4" applyFont="1" applyFill="1" applyBorder="1"/>
    <xf numFmtId="44" fontId="9" fillId="7" borderId="37" xfId="5" applyNumberFormat="1" applyFont="1" applyFill="1" applyBorder="1"/>
    <xf numFmtId="0" fontId="25" fillId="6" borderId="37" xfId="4" applyFont="1" applyFill="1" applyBorder="1"/>
    <xf numFmtId="0" fontId="25" fillId="6" borderId="22" xfId="4" applyFont="1" applyFill="1" applyBorder="1"/>
    <xf numFmtId="44" fontId="9" fillId="7" borderId="22" xfId="5" applyNumberFormat="1" applyFont="1" applyFill="1" applyBorder="1"/>
    <xf numFmtId="0" fontId="6" fillId="0" borderId="22" xfId="0" applyFont="1" applyFill="1" applyBorder="1" applyAlignment="1">
      <alignment horizontal="right"/>
    </xf>
    <xf numFmtId="0" fontId="10" fillId="0" borderId="22" xfId="0" applyFont="1" applyFill="1" applyBorder="1" applyAlignment="1">
      <alignment horizontal="center"/>
    </xf>
    <xf numFmtId="0" fontId="6" fillId="0" borderId="22" xfId="0" applyFont="1" applyFill="1" applyBorder="1"/>
    <xf numFmtId="43" fontId="9" fillId="7" borderId="22" xfId="5" applyNumberFormat="1" applyFont="1" applyFill="1" applyBorder="1"/>
    <xf numFmtId="0" fontId="23" fillId="9" borderId="39" xfId="0" applyFont="1" applyFill="1" applyBorder="1" applyAlignment="1">
      <alignment vertical="center"/>
    </xf>
    <xf numFmtId="0" fontId="23" fillId="9" borderId="40" xfId="0" applyFont="1" applyFill="1" applyBorder="1" applyAlignment="1">
      <alignment vertical="center"/>
    </xf>
    <xf numFmtId="43" fontId="23" fillId="9" borderId="41" xfId="5" applyNumberFormat="1" applyFont="1" applyFill="1" applyBorder="1" applyAlignment="1">
      <alignment vertical="center"/>
    </xf>
    <xf numFmtId="44" fontId="9" fillId="9" borderId="42" xfId="0" applyNumberFormat="1" applyFont="1" applyFill="1" applyBorder="1" applyAlignment="1">
      <alignment vertical="center"/>
    </xf>
    <xf numFmtId="0" fontId="6" fillId="0" borderId="43" xfId="0" applyFont="1" applyFill="1" applyBorder="1"/>
    <xf numFmtId="0" fontId="10" fillId="0" borderId="44" xfId="0" applyFont="1" applyFill="1" applyBorder="1"/>
    <xf numFmtId="0" fontId="6" fillId="0" borderId="45" xfId="0" applyFont="1" applyFill="1" applyBorder="1"/>
    <xf numFmtId="0" fontId="6" fillId="0" borderId="47" xfId="0" applyFont="1" applyFill="1" applyBorder="1"/>
    <xf numFmtId="0" fontId="10" fillId="0" borderId="48" xfId="0" applyFont="1" applyFill="1" applyBorder="1" applyAlignment="1">
      <alignment horizontal="center"/>
    </xf>
    <xf numFmtId="0" fontId="25" fillId="6" borderId="48" xfId="4" applyFont="1" applyFill="1" applyBorder="1"/>
    <xf numFmtId="44" fontId="9" fillId="7" borderId="48" xfId="5" applyNumberFormat="1" applyFont="1" applyFill="1" applyBorder="1"/>
    <xf numFmtId="0" fontId="6" fillId="0" borderId="48" xfId="0" applyFont="1" applyFill="1" applyBorder="1"/>
    <xf numFmtId="43" fontId="9" fillId="7" borderId="48" xfId="5" applyNumberFormat="1" applyFont="1" applyFill="1" applyBorder="1"/>
    <xf numFmtId="0" fontId="9" fillId="7" borderId="48" xfId="5" applyFont="1" applyFill="1" applyBorder="1"/>
    <xf numFmtId="0" fontId="6" fillId="0" borderId="49" xfId="0" applyFont="1" applyFill="1" applyBorder="1"/>
    <xf numFmtId="0" fontId="6" fillId="0" borderId="50" xfId="0" applyFont="1" applyFill="1" applyBorder="1"/>
    <xf numFmtId="44" fontId="6" fillId="0" borderId="50" xfId="0" applyNumberFormat="1" applyFont="1" applyFill="1" applyBorder="1"/>
    <xf numFmtId="0" fontId="6" fillId="0" borderId="51" xfId="0" applyFont="1" applyFill="1" applyBorder="1"/>
    <xf numFmtId="0" fontId="6" fillId="2" borderId="0" xfId="0" applyFont="1" applyFill="1" applyAlignment="1">
      <alignment vertical="center"/>
    </xf>
    <xf numFmtId="0" fontId="10" fillId="0" borderId="0" xfId="0" applyFont="1" applyFill="1" applyBorder="1"/>
    <xf numFmtId="0" fontId="10" fillId="0" borderId="28" xfId="0" applyFont="1" applyFill="1" applyBorder="1"/>
    <xf numFmtId="0" fontId="10" fillId="0" borderId="28" xfId="0" applyFont="1" applyFill="1" applyBorder="1" applyAlignment="1">
      <alignment horizontal="center"/>
    </xf>
    <xf numFmtId="0" fontId="31" fillId="0" borderId="61" xfId="0" applyFont="1" applyFill="1" applyBorder="1"/>
    <xf numFmtId="0" fontId="31" fillId="0" borderId="17" xfId="0" applyFont="1" applyFill="1" applyBorder="1"/>
    <xf numFmtId="0" fontId="32" fillId="0" borderId="60" xfId="0" applyFont="1" applyFill="1" applyBorder="1"/>
    <xf numFmtId="44" fontId="10" fillId="0" borderId="0" xfId="2" applyFont="1" applyFill="1" applyBorder="1"/>
    <xf numFmtId="44" fontId="33" fillId="9" borderId="0" xfId="0" applyNumberFormat="1" applyFont="1" applyFill="1" applyAlignment="1">
      <alignment vertical="center"/>
    </xf>
    <xf numFmtId="0" fontId="6" fillId="0" borderId="0" xfId="0" applyFont="1" applyBorder="1" applyAlignment="1">
      <alignment vertical="center" wrapText="1"/>
    </xf>
    <xf numFmtId="0" fontId="18" fillId="0" borderId="27" xfId="0" applyFont="1" applyFill="1" applyBorder="1" applyAlignment="1">
      <alignment horizontal="left" indent="1"/>
    </xf>
    <xf numFmtId="0" fontId="20" fillId="8" borderId="27" xfId="0" applyFont="1" applyFill="1" applyBorder="1" applyAlignment="1">
      <alignment horizontal="left" indent="1"/>
    </xf>
    <xf numFmtId="0" fontId="6" fillId="0" borderId="27" xfId="0" applyFont="1" applyFill="1" applyBorder="1" applyAlignment="1">
      <alignment horizontal="left" indent="1"/>
    </xf>
    <xf numFmtId="0" fontId="18" fillId="0" borderId="6" xfId="0" applyFont="1" applyFill="1" applyBorder="1" applyAlignment="1">
      <alignment horizontal="left" indent="1"/>
    </xf>
    <xf numFmtId="0" fontId="0" fillId="0" borderId="0" xfId="0"/>
    <xf numFmtId="0" fontId="6" fillId="0" borderId="0" xfId="0" applyFont="1"/>
    <xf numFmtId="0" fontId="0" fillId="9" borderId="0" xfId="0" applyFill="1"/>
    <xf numFmtId="0" fontId="35" fillId="9" borderId="0" xfId="0" applyFont="1" applyFill="1"/>
    <xf numFmtId="0" fontId="36" fillId="9" borderId="0" xfId="0" applyFont="1" applyFill="1" applyAlignment="1">
      <alignment wrapText="1"/>
    </xf>
    <xf numFmtId="0" fontId="37" fillId="9" borderId="0" xfId="6" applyFont="1" applyFill="1"/>
    <xf numFmtId="0" fontId="5" fillId="0" borderId="0" xfId="0" applyFont="1" applyAlignment="1">
      <alignment vertical="center"/>
    </xf>
    <xf numFmtId="0" fontId="38" fillId="0" borderId="0" xfId="6" applyFont="1" applyFill="1" applyAlignment="1">
      <alignment vertical="center"/>
    </xf>
    <xf numFmtId="0" fontId="18" fillId="0" borderId="46" xfId="0" applyFont="1" applyFill="1" applyBorder="1" applyAlignment="1">
      <alignment horizontal="left" indent="1"/>
    </xf>
    <xf numFmtId="0" fontId="18" fillId="0" borderId="0" xfId="0" applyFont="1" applyFill="1" applyAlignment="1">
      <alignment horizontal="left" indent="1"/>
    </xf>
    <xf numFmtId="0" fontId="6" fillId="0" borderId="0" xfId="0" applyFont="1" applyFill="1" applyAlignment="1">
      <alignment horizontal="left" indent="1"/>
    </xf>
    <xf numFmtId="0" fontId="18" fillId="0" borderId="7" xfId="0" applyFont="1" applyFill="1" applyBorder="1" applyAlignment="1">
      <alignment horizontal="left" indent="1"/>
    </xf>
    <xf numFmtId="9" fontId="29" fillId="6" borderId="1" xfId="3" applyFont="1" applyFill="1" applyBorder="1"/>
    <xf numFmtId="0" fontId="29" fillId="6" borderId="52" xfId="4" applyFont="1" applyFill="1" applyBorder="1" applyAlignment="1">
      <alignment horizontal="center" vertical="center" wrapText="1"/>
    </xf>
    <xf numFmtId="0" fontId="29" fillId="6" borderId="53" xfId="4" applyFont="1" applyFill="1" applyBorder="1" applyAlignment="1">
      <alignment horizontal="center" vertical="center" wrapText="1"/>
    </xf>
    <xf numFmtId="0" fontId="9" fillId="7" borderId="60" xfId="5" applyFont="1" applyFill="1" applyBorder="1" applyAlignment="1">
      <alignment horizontal="center" vertical="center" wrapText="1"/>
    </xf>
    <xf numFmtId="0" fontId="9" fillId="7" borderId="61" xfId="5" applyFont="1" applyFill="1" applyBorder="1" applyAlignment="1">
      <alignment horizontal="center" vertical="center" wrapText="1"/>
    </xf>
    <xf numFmtId="0" fontId="9" fillId="7" borderId="17" xfId="5" applyFont="1" applyFill="1" applyBorder="1" applyAlignment="1">
      <alignment horizontal="center" vertical="center" wrapText="1"/>
    </xf>
    <xf numFmtId="0" fontId="7" fillId="0" borderId="13" xfId="0" applyFont="1" applyBorder="1" applyAlignment="1">
      <alignment horizontal="left" vertical="center" wrapText="1" indent="2"/>
    </xf>
    <xf numFmtId="0" fontId="9" fillId="7" borderId="54" xfId="5" applyFont="1" applyFill="1" applyBorder="1" applyAlignment="1">
      <alignment horizontal="center" vertical="center" wrapText="1"/>
    </xf>
    <xf numFmtId="0" fontId="9" fillId="7" borderId="55" xfId="5" applyFont="1" applyFill="1" applyBorder="1" applyAlignment="1">
      <alignment horizontal="center" vertical="center" wrapText="1"/>
    </xf>
    <xf numFmtId="0" fontId="9" fillId="7" borderId="56" xfId="5" applyFont="1" applyFill="1" applyBorder="1" applyAlignment="1">
      <alignment horizontal="center" vertical="center" wrapText="1"/>
    </xf>
    <xf numFmtId="0" fontId="9" fillId="7" borderId="57" xfId="5" applyFont="1" applyFill="1" applyBorder="1" applyAlignment="1">
      <alignment horizontal="center" vertical="center" wrapText="1"/>
    </xf>
    <xf numFmtId="0" fontId="9" fillId="7" borderId="58" xfId="5" applyFont="1" applyFill="1" applyBorder="1" applyAlignment="1">
      <alignment horizontal="center" vertical="center" wrapText="1"/>
    </xf>
    <xf numFmtId="0" fontId="9" fillId="7" borderId="59" xfId="5" applyFont="1" applyFill="1" applyBorder="1" applyAlignment="1">
      <alignment horizontal="center" vertical="center" wrapText="1"/>
    </xf>
    <xf numFmtId="0" fontId="7" fillId="0" borderId="62" xfId="0" applyFont="1" applyBorder="1" applyAlignment="1">
      <alignment horizontal="left" vertical="center" wrapText="1" indent="2"/>
    </xf>
    <xf numFmtId="0" fontId="7" fillId="0" borderId="67" xfId="0" applyFont="1" applyBorder="1" applyAlignment="1">
      <alignment horizontal="left" vertical="center" wrapText="1" indent="2"/>
    </xf>
    <xf numFmtId="0" fontId="7" fillId="0" borderId="63" xfId="0" applyFont="1" applyBorder="1" applyAlignment="1">
      <alignment horizontal="left" vertical="center" wrapText="1" indent="2"/>
    </xf>
    <xf numFmtId="0" fontId="7" fillId="0" borderId="52"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64" xfId="0" applyFont="1" applyBorder="1" applyAlignment="1">
      <alignment horizontal="left" vertical="center" wrapText="1" indent="2"/>
    </xf>
    <xf numFmtId="0" fontId="7" fillId="0" borderId="65" xfId="0" applyFont="1" applyBorder="1" applyAlignment="1">
      <alignment horizontal="left" vertical="center" wrapText="1" indent="2"/>
    </xf>
    <xf numFmtId="0" fontId="7" fillId="0" borderId="68" xfId="0" applyFont="1" applyBorder="1" applyAlignment="1">
      <alignment horizontal="left" vertical="center" wrapText="1" indent="2"/>
    </xf>
    <xf numFmtId="0" fontId="7" fillId="0" borderId="66" xfId="0" applyFont="1" applyBorder="1" applyAlignment="1">
      <alignment horizontal="left" vertical="center" wrapText="1" indent="2"/>
    </xf>
    <xf numFmtId="0" fontId="9" fillId="7" borderId="62" xfId="5" applyFont="1" applyFill="1" applyBorder="1" applyAlignment="1">
      <alignment horizontal="center" vertical="center" wrapText="1"/>
    </xf>
    <xf numFmtId="0" fontId="9" fillId="7" borderId="63" xfId="5" applyFont="1" applyFill="1" applyBorder="1" applyAlignment="1">
      <alignment horizontal="center" vertical="center" wrapText="1"/>
    </xf>
    <xf numFmtId="0" fontId="9" fillId="7" borderId="52" xfId="5" applyFont="1" applyFill="1" applyBorder="1" applyAlignment="1">
      <alignment horizontal="center" vertical="center" wrapText="1"/>
    </xf>
    <xf numFmtId="0" fontId="9" fillId="7" borderId="64" xfId="5" applyFont="1" applyFill="1" applyBorder="1" applyAlignment="1">
      <alignment horizontal="center" vertical="center" wrapText="1"/>
    </xf>
    <xf numFmtId="0" fontId="9" fillId="7" borderId="65" xfId="5" applyFont="1" applyFill="1" applyBorder="1" applyAlignment="1">
      <alignment horizontal="center" vertical="center" wrapText="1"/>
    </xf>
    <xf numFmtId="0" fontId="9" fillId="7" borderId="66" xfId="5" applyFont="1" applyFill="1" applyBorder="1" applyAlignment="1">
      <alignment horizontal="center" vertical="center" wrapText="1"/>
    </xf>
    <xf numFmtId="0" fontId="15" fillId="0" borderId="62" xfId="0" applyFont="1" applyBorder="1" applyAlignment="1">
      <alignment horizontal="left" vertical="center" wrapText="1" indent="2"/>
    </xf>
    <xf numFmtId="0" fontId="15" fillId="0" borderId="67" xfId="0" applyFont="1" applyBorder="1" applyAlignment="1">
      <alignment horizontal="left" vertical="center" wrapText="1" indent="2"/>
    </xf>
    <xf numFmtId="0" fontId="15" fillId="0" borderId="63" xfId="0" applyFont="1" applyBorder="1" applyAlignment="1">
      <alignment horizontal="left" vertical="center" wrapText="1" indent="2"/>
    </xf>
    <xf numFmtId="0" fontId="15" fillId="0" borderId="52" xfId="0" applyFont="1" applyBorder="1" applyAlignment="1">
      <alignment horizontal="left" vertical="center" wrapText="1" indent="2"/>
    </xf>
    <xf numFmtId="0" fontId="15" fillId="0" borderId="0" xfId="0" applyFont="1" applyBorder="1" applyAlignment="1">
      <alignment horizontal="left" vertical="center" wrapText="1" indent="2"/>
    </xf>
    <xf numFmtId="0" fontId="15" fillId="0" borderId="64" xfId="0" applyFont="1" applyBorder="1" applyAlignment="1">
      <alignment horizontal="left" vertical="center" wrapText="1" indent="2"/>
    </xf>
    <xf numFmtId="0" fontId="15" fillId="0" borderId="65" xfId="0" applyFont="1" applyBorder="1" applyAlignment="1">
      <alignment horizontal="left" vertical="center" wrapText="1" indent="2"/>
    </xf>
    <xf numFmtId="0" fontId="15" fillId="0" borderId="68" xfId="0" applyFont="1" applyBorder="1" applyAlignment="1">
      <alignment horizontal="left" vertical="center" wrapText="1" indent="2"/>
    </xf>
    <xf numFmtId="0" fontId="15" fillId="0" borderId="66" xfId="0" applyFont="1" applyBorder="1" applyAlignment="1">
      <alignment horizontal="left" vertical="center" wrapText="1" indent="2"/>
    </xf>
    <xf numFmtId="0" fontId="6" fillId="0" borderId="0" xfId="0" applyFont="1" applyFill="1" applyBorder="1" applyAlignment="1">
      <alignment horizontal="left" wrapText="1"/>
    </xf>
    <xf numFmtId="44" fontId="23" fillId="9" borderId="32" xfId="5" applyNumberFormat="1" applyFont="1" applyFill="1" applyBorder="1" applyAlignment="1">
      <alignment vertical="center"/>
    </xf>
  </cellXfs>
  <cellStyles count="7">
    <cellStyle name="Calculation" xfId="5" builtinId="22"/>
    <cellStyle name="Comma" xfId="1" builtinId="3"/>
    <cellStyle name="Currency" xfId="2" builtinId="4"/>
    <cellStyle name="Hyperlink" xfId="6" builtinId="8"/>
    <cellStyle name="Input" xfId="4" builtinId="20"/>
    <cellStyle name="Normal" xfId="0" builtinId="0"/>
    <cellStyle name="Percent" xfId="3" builtinId="5"/>
  </cellStyles>
  <dxfs count="0"/>
  <tableStyles count="0" defaultTableStyle="TableStyleMedium2" defaultPivotStyle="PivotStyleLight16"/>
  <colors>
    <mruColors>
      <color rgb="FFFC4D00"/>
      <color rgb="FF6F7278"/>
      <color rgb="FF111B2F"/>
      <color rgb="FFFFAD78"/>
      <color rgb="FFF6F7FB"/>
      <color rgb="FF293D69"/>
      <color rgb="FF2D4374"/>
      <color rgb="FF385697"/>
      <color rgb="FFC53D06"/>
      <color rgb="FF3753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etencircle.com/" TargetMode="Externa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getencircle.com/request-a-demo" TargetMode="External"/><Relationship Id="rId2" Type="http://schemas.openxmlformats.org/officeDocument/2006/relationships/image" Target="../media/image4.png"/><Relationship Id="rId1" Type="http://schemas.openxmlformats.org/officeDocument/2006/relationships/hyperlink" Target="https://www.getencircle.com/" TargetMode="External"/><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getencircle.com/request-a-demo" TargetMode="External"/><Relationship Id="rId2" Type="http://schemas.openxmlformats.org/officeDocument/2006/relationships/image" Target="../media/image6.png"/><Relationship Id="rId1" Type="http://schemas.openxmlformats.org/officeDocument/2006/relationships/hyperlink" Target="https://www.getencircle.com/" TargetMode="Externa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getencircle.com/request-a-demo" TargetMode="External"/><Relationship Id="rId2" Type="http://schemas.openxmlformats.org/officeDocument/2006/relationships/image" Target="../media/image7.png"/><Relationship Id="rId1" Type="http://schemas.openxmlformats.org/officeDocument/2006/relationships/hyperlink" Target="https://www.getencircle.com/" TargetMode="External"/><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hyperlink" Target="https://www.getencircle.com/request-a-demo" TargetMode="External"/><Relationship Id="rId2" Type="http://schemas.openxmlformats.org/officeDocument/2006/relationships/image" Target="../media/image8.png"/><Relationship Id="rId1" Type="http://schemas.openxmlformats.org/officeDocument/2006/relationships/hyperlink" Target="https://www.getencircle.com/" TargetMode="External"/><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hyperlink" Target="https://www.getencircle.com/request-a-demo" TargetMode="External"/><Relationship Id="rId2" Type="http://schemas.openxmlformats.org/officeDocument/2006/relationships/image" Target="../media/image7.png"/><Relationship Id="rId1" Type="http://schemas.openxmlformats.org/officeDocument/2006/relationships/hyperlink" Target="https://www.getencircle.com/" TargetMode="External"/><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hyperlink" Target="https://www.getencircle.com/request-a-demo" TargetMode="External"/><Relationship Id="rId2" Type="http://schemas.openxmlformats.org/officeDocument/2006/relationships/image" Target="../media/image7.png"/><Relationship Id="rId1" Type="http://schemas.openxmlformats.org/officeDocument/2006/relationships/hyperlink" Target="https://www.getencircle.com/" TargetMode="External"/><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hyperlink" Target="https://www.getencircle.com/request-a-demo" TargetMode="External"/><Relationship Id="rId2" Type="http://schemas.openxmlformats.org/officeDocument/2006/relationships/image" Target="../media/image9.png"/><Relationship Id="rId1" Type="http://schemas.openxmlformats.org/officeDocument/2006/relationships/hyperlink" Target="https://www.getencircle.com/" TargetMode="Externa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38099</xdr:rowOff>
    </xdr:from>
    <xdr:to>
      <xdr:col>4</xdr:col>
      <xdr:colOff>0</xdr:colOff>
      <xdr:row>26</xdr:row>
      <xdr:rowOff>12700</xdr:rowOff>
    </xdr:to>
    <xdr:pic>
      <xdr:nvPicPr>
        <xdr:cNvPr id="2" name="Picture 1">
          <a:extLst>
            <a:ext uri="{FF2B5EF4-FFF2-40B4-BE49-F238E27FC236}">
              <a16:creationId xmlns:a16="http://schemas.microsoft.com/office/drawing/2014/main" id="{03DE0AE9-C766-4038-8615-123CB1AADE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24124"/>
          <a:ext cx="6591300" cy="3594101"/>
        </a:xfrm>
        <a:prstGeom prst="rect">
          <a:avLst/>
        </a:prstGeom>
      </xdr:spPr>
    </xdr:pic>
    <xdr:clientData/>
  </xdr:twoCellAnchor>
  <xdr:twoCellAnchor editAs="oneCell">
    <xdr:from>
      <xdr:col>1</xdr:col>
      <xdr:colOff>12700</xdr:colOff>
      <xdr:row>1</xdr:row>
      <xdr:rowOff>152399</xdr:rowOff>
    </xdr:from>
    <xdr:to>
      <xdr:col>1</xdr:col>
      <xdr:colOff>366505</xdr:colOff>
      <xdr:row>3</xdr:row>
      <xdr:rowOff>127000</xdr:rowOff>
    </xdr:to>
    <xdr:pic>
      <xdr:nvPicPr>
        <xdr:cNvPr id="3" name="Picture 2">
          <a:extLst>
            <a:ext uri="{FF2B5EF4-FFF2-40B4-BE49-F238E27FC236}">
              <a16:creationId xmlns:a16="http://schemas.microsoft.com/office/drawing/2014/main" id="{B94ACF73-419B-4AAB-A4F0-C56CC5424A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700" y="342899"/>
          <a:ext cx="353805" cy="355601"/>
        </a:xfrm>
        <a:prstGeom prst="rect">
          <a:avLst/>
        </a:prstGeom>
      </xdr:spPr>
    </xdr:pic>
    <xdr:clientData/>
  </xdr:twoCellAnchor>
  <xdr:twoCellAnchor editAs="oneCell">
    <xdr:from>
      <xdr:col>2</xdr:col>
      <xdr:colOff>0</xdr:colOff>
      <xdr:row>27</xdr:row>
      <xdr:rowOff>38100</xdr:rowOff>
    </xdr:from>
    <xdr:to>
      <xdr:col>3</xdr:col>
      <xdr:colOff>487553</xdr:colOff>
      <xdr:row>28</xdr:row>
      <xdr:rowOff>76200</xdr:rowOff>
    </xdr:to>
    <xdr:pic>
      <xdr:nvPicPr>
        <xdr:cNvPr id="4" name="Picture 3">
          <a:hlinkClick xmlns:r="http://schemas.openxmlformats.org/officeDocument/2006/relationships" r:id="rId3"/>
          <a:extLst>
            <a:ext uri="{FF2B5EF4-FFF2-40B4-BE49-F238E27FC236}">
              <a16:creationId xmlns:a16="http://schemas.microsoft.com/office/drawing/2014/main" id="{9C6D5C56-3A7F-4E7F-AB05-7583CA9AD4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67300" y="6334125"/>
          <a:ext cx="1249553"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1325217</xdr:colOff>
      <xdr:row>0</xdr:row>
      <xdr:rowOff>204766</xdr:rowOff>
    </xdr:from>
    <xdr:to>
      <xdr:col>3</xdr:col>
      <xdr:colOff>893086</xdr:colOff>
      <xdr:row>0</xdr:row>
      <xdr:rowOff>571501</xdr:rowOff>
    </xdr:to>
    <xdr:pic>
      <xdr:nvPicPr>
        <xdr:cNvPr id="3" name="Picture 2">
          <a:hlinkClick xmlns:r="http://schemas.openxmlformats.org/officeDocument/2006/relationships" r:id="rId1"/>
          <a:extLst>
            <a:ext uri="{FF2B5EF4-FFF2-40B4-BE49-F238E27FC236}">
              <a16:creationId xmlns:a16="http://schemas.microsoft.com/office/drawing/2014/main" id="{6C5CAE60-84F7-8247-B06A-581795BD17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86174" y="204766"/>
          <a:ext cx="1235434" cy="366735"/>
        </a:xfrm>
        <a:prstGeom prst="rect">
          <a:avLst/>
        </a:prstGeom>
      </xdr:spPr>
    </xdr:pic>
    <xdr:clientData/>
  </xdr:twoCellAnchor>
  <xdr:twoCellAnchor editAs="oneCell">
    <xdr:from>
      <xdr:col>0</xdr:col>
      <xdr:colOff>0</xdr:colOff>
      <xdr:row>25</xdr:row>
      <xdr:rowOff>0</xdr:rowOff>
    </xdr:from>
    <xdr:to>
      <xdr:col>3</xdr:col>
      <xdr:colOff>667578</xdr:colOff>
      <xdr:row>39</xdr:row>
      <xdr:rowOff>102152</xdr:rowOff>
    </xdr:to>
    <xdr:pic>
      <xdr:nvPicPr>
        <xdr:cNvPr id="4" name="Picture 3">
          <a:hlinkClick xmlns:r="http://schemas.openxmlformats.org/officeDocument/2006/relationships" r:id="rId3"/>
          <a:extLst>
            <a:ext uri="{FF2B5EF4-FFF2-40B4-BE49-F238E27FC236}">
              <a16:creationId xmlns:a16="http://schemas.microsoft.com/office/drawing/2014/main" id="{3DAD482D-9C77-3145-BFE0-206DF5FF022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753652"/>
          <a:ext cx="6896100" cy="2730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1336260</xdr:colOff>
      <xdr:row>0</xdr:row>
      <xdr:rowOff>223633</xdr:rowOff>
    </xdr:from>
    <xdr:to>
      <xdr:col>5</xdr:col>
      <xdr:colOff>1010466</xdr:colOff>
      <xdr:row>0</xdr:row>
      <xdr:rowOff>629481</xdr:rowOff>
    </xdr:to>
    <xdr:pic>
      <xdr:nvPicPr>
        <xdr:cNvPr id="2" name="Picture 1">
          <a:hlinkClick xmlns:r="http://schemas.openxmlformats.org/officeDocument/2006/relationships" r:id="rId1"/>
          <a:extLst>
            <a:ext uri="{FF2B5EF4-FFF2-40B4-BE49-F238E27FC236}">
              <a16:creationId xmlns:a16="http://schemas.microsoft.com/office/drawing/2014/main" id="{BA4F62A0-1F17-AB46-9BE5-ACE6C76901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10695" y="223633"/>
          <a:ext cx="1441162" cy="405848"/>
        </a:xfrm>
        <a:prstGeom prst="rect">
          <a:avLst/>
        </a:prstGeom>
      </xdr:spPr>
    </xdr:pic>
    <xdr:clientData/>
  </xdr:twoCellAnchor>
  <xdr:twoCellAnchor editAs="oneCell">
    <xdr:from>
      <xdr:col>0</xdr:col>
      <xdr:colOff>0</xdr:colOff>
      <xdr:row>29</xdr:row>
      <xdr:rowOff>0</xdr:rowOff>
    </xdr:from>
    <xdr:to>
      <xdr:col>5</xdr:col>
      <xdr:colOff>946978</xdr:colOff>
      <xdr:row>43</xdr:row>
      <xdr:rowOff>102152</xdr:rowOff>
    </xdr:to>
    <xdr:pic>
      <xdr:nvPicPr>
        <xdr:cNvPr id="3" name="Picture 2">
          <a:hlinkClick xmlns:r="http://schemas.openxmlformats.org/officeDocument/2006/relationships" r:id="rId3"/>
          <a:extLst>
            <a:ext uri="{FF2B5EF4-FFF2-40B4-BE49-F238E27FC236}">
              <a16:creationId xmlns:a16="http://schemas.microsoft.com/office/drawing/2014/main" id="{0BE788CB-1643-A245-A84E-6C798A6C552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803900"/>
          <a:ext cx="6890578" cy="2769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519043</xdr:colOff>
      <xdr:row>0</xdr:row>
      <xdr:rowOff>230391</xdr:rowOff>
    </xdr:from>
    <xdr:to>
      <xdr:col>3</xdr:col>
      <xdr:colOff>648025</xdr:colOff>
      <xdr:row>0</xdr:row>
      <xdr:rowOff>622789</xdr:rowOff>
    </xdr:to>
    <xdr:pic>
      <xdr:nvPicPr>
        <xdr:cNvPr id="4" name="Picture 3">
          <a:hlinkClick xmlns:r="http://schemas.openxmlformats.org/officeDocument/2006/relationships" r:id="rId1"/>
          <a:extLst>
            <a:ext uri="{FF2B5EF4-FFF2-40B4-BE49-F238E27FC236}">
              <a16:creationId xmlns:a16="http://schemas.microsoft.com/office/drawing/2014/main" id="{6C890777-037F-C445-B888-BBD05EF8F4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91043" y="230391"/>
          <a:ext cx="1398982" cy="392398"/>
        </a:xfrm>
        <a:prstGeom prst="rect">
          <a:avLst/>
        </a:prstGeom>
      </xdr:spPr>
    </xdr:pic>
    <xdr:clientData/>
  </xdr:twoCellAnchor>
  <xdr:twoCellAnchor editAs="oneCell">
    <xdr:from>
      <xdr:col>0</xdr:col>
      <xdr:colOff>0</xdr:colOff>
      <xdr:row>30</xdr:row>
      <xdr:rowOff>0</xdr:rowOff>
    </xdr:from>
    <xdr:to>
      <xdr:col>3</xdr:col>
      <xdr:colOff>1213678</xdr:colOff>
      <xdr:row>44</xdr:row>
      <xdr:rowOff>102152</xdr:rowOff>
    </xdr:to>
    <xdr:pic>
      <xdr:nvPicPr>
        <xdr:cNvPr id="3" name="Picture 2">
          <a:hlinkClick xmlns:r="http://schemas.openxmlformats.org/officeDocument/2006/relationships" r:id="rId3"/>
          <a:extLst>
            <a:ext uri="{FF2B5EF4-FFF2-40B4-BE49-F238E27FC236}">
              <a16:creationId xmlns:a16="http://schemas.microsoft.com/office/drawing/2014/main" id="{997D34FE-0B4B-B749-B86F-B21420FD713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803900"/>
          <a:ext cx="6890578" cy="2769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806173</xdr:colOff>
      <xdr:row>0</xdr:row>
      <xdr:rowOff>220792</xdr:rowOff>
    </xdr:from>
    <xdr:to>
      <xdr:col>4</xdr:col>
      <xdr:colOff>654728</xdr:colOff>
      <xdr:row>0</xdr:row>
      <xdr:rowOff>604346</xdr:rowOff>
    </xdr:to>
    <xdr:pic>
      <xdr:nvPicPr>
        <xdr:cNvPr id="2" name="Picture 1">
          <a:hlinkClick xmlns:r="http://schemas.openxmlformats.org/officeDocument/2006/relationships" r:id="rId1"/>
          <a:extLst>
            <a:ext uri="{FF2B5EF4-FFF2-40B4-BE49-F238E27FC236}">
              <a16:creationId xmlns:a16="http://schemas.microsoft.com/office/drawing/2014/main" id="{6CBBB2D1-E76A-2E42-91CA-E25823A419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67130" y="220792"/>
          <a:ext cx="1306294" cy="383554"/>
        </a:xfrm>
        <a:prstGeom prst="rect">
          <a:avLst/>
        </a:prstGeom>
      </xdr:spPr>
    </xdr:pic>
    <xdr:clientData/>
  </xdr:twoCellAnchor>
  <xdr:twoCellAnchor editAs="oneCell">
    <xdr:from>
      <xdr:col>0</xdr:col>
      <xdr:colOff>0</xdr:colOff>
      <xdr:row>31</xdr:row>
      <xdr:rowOff>0</xdr:rowOff>
    </xdr:from>
    <xdr:to>
      <xdr:col>4</xdr:col>
      <xdr:colOff>870778</xdr:colOff>
      <xdr:row>45</xdr:row>
      <xdr:rowOff>102152</xdr:rowOff>
    </xdr:to>
    <xdr:pic>
      <xdr:nvPicPr>
        <xdr:cNvPr id="3" name="Picture 2">
          <a:hlinkClick xmlns:r="http://schemas.openxmlformats.org/officeDocument/2006/relationships" r:id="rId3"/>
          <a:extLst>
            <a:ext uri="{FF2B5EF4-FFF2-40B4-BE49-F238E27FC236}">
              <a16:creationId xmlns:a16="http://schemas.microsoft.com/office/drawing/2014/main" id="{C83781E2-65A3-2D4F-996C-F90629052CE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803900"/>
          <a:ext cx="6890578" cy="2769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402899</xdr:colOff>
      <xdr:row>0</xdr:row>
      <xdr:rowOff>225900</xdr:rowOff>
    </xdr:from>
    <xdr:to>
      <xdr:col>4</xdr:col>
      <xdr:colOff>582816</xdr:colOff>
      <xdr:row>0</xdr:row>
      <xdr:rowOff>604345</xdr:rowOff>
    </xdr:to>
    <xdr:pic>
      <xdr:nvPicPr>
        <xdr:cNvPr id="2" name="Picture 1">
          <a:hlinkClick xmlns:r="http://schemas.openxmlformats.org/officeDocument/2006/relationships" r:id="rId1"/>
          <a:extLst>
            <a:ext uri="{FF2B5EF4-FFF2-40B4-BE49-F238E27FC236}">
              <a16:creationId xmlns:a16="http://schemas.microsoft.com/office/drawing/2014/main" id="{550404E6-D731-6143-8EC2-37E6580AEB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5192" y="225900"/>
          <a:ext cx="1296641" cy="378445"/>
        </a:xfrm>
        <a:prstGeom prst="rect">
          <a:avLst/>
        </a:prstGeom>
      </xdr:spPr>
    </xdr:pic>
    <xdr:clientData/>
  </xdr:twoCellAnchor>
  <xdr:twoCellAnchor editAs="oneCell">
    <xdr:from>
      <xdr:col>0</xdr:col>
      <xdr:colOff>0</xdr:colOff>
      <xdr:row>32</xdr:row>
      <xdr:rowOff>0</xdr:rowOff>
    </xdr:from>
    <xdr:to>
      <xdr:col>4</xdr:col>
      <xdr:colOff>413578</xdr:colOff>
      <xdr:row>46</xdr:row>
      <xdr:rowOff>102152</xdr:rowOff>
    </xdr:to>
    <xdr:pic>
      <xdr:nvPicPr>
        <xdr:cNvPr id="3" name="Picture 2">
          <a:hlinkClick xmlns:r="http://schemas.openxmlformats.org/officeDocument/2006/relationships" r:id="rId3"/>
          <a:extLst>
            <a:ext uri="{FF2B5EF4-FFF2-40B4-BE49-F238E27FC236}">
              <a16:creationId xmlns:a16="http://schemas.microsoft.com/office/drawing/2014/main" id="{71C8BAD5-EA05-7548-9581-02EE48D3ACD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803900"/>
          <a:ext cx="6890578" cy="27691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17026</xdr:colOff>
      <xdr:row>0</xdr:row>
      <xdr:rowOff>210746</xdr:rowOff>
    </xdr:from>
    <xdr:to>
      <xdr:col>6</xdr:col>
      <xdr:colOff>196943</xdr:colOff>
      <xdr:row>0</xdr:row>
      <xdr:rowOff>621195</xdr:rowOff>
    </xdr:to>
    <xdr:pic>
      <xdr:nvPicPr>
        <xdr:cNvPr id="5" name="Picture 4">
          <a:hlinkClick xmlns:r="http://schemas.openxmlformats.org/officeDocument/2006/relationships" r:id="rId1"/>
          <a:extLst>
            <a:ext uri="{FF2B5EF4-FFF2-40B4-BE49-F238E27FC236}">
              <a16:creationId xmlns:a16="http://schemas.microsoft.com/office/drawing/2014/main" id="{4D233B7E-B02F-E046-B3FE-83DD818B85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59939" y="210746"/>
          <a:ext cx="1298069" cy="410449"/>
        </a:xfrm>
        <a:prstGeom prst="rect">
          <a:avLst/>
        </a:prstGeom>
      </xdr:spPr>
    </xdr:pic>
    <xdr:clientData/>
  </xdr:twoCellAnchor>
  <xdr:twoCellAnchor editAs="oneCell">
    <xdr:from>
      <xdr:col>0</xdr:col>
      <xdr:colOff>0</xdr:colOff>
      <xdr:row>69</xdr:row>
      <xdr:rowOff>0</xdr:rowOff>
    </xdr:from>
    <xdr:to>
      <xdr:col>3</xdr:col>
      <xdr:colOff>162352</xdr:colOff>
      <xdr:row>81</xdr:row>
      <xdr:rowOff>127000</xdr:rowOff>
    </xdr:to>
    <xdr:pic>
      <xdr:nvPicPr>
        <xdr:cNvPr id="3" name="Picture 2">
          <a:hlinkClick xmlns:r="http://schemas.openxmlformats.org/officeDocument/2006/relationships" r:id="rId3"/>
          <a:extLst>
            <a:ext uri="{FF2B5EF4-FFF2-40B4-BE49-F238E27FC236}">
              <a16:creationId xmlns:a16="http://schemas.microsoft.com/office/drawing/2014/main" id="{53C8106F-BE1A-AB42-BD5F-4199A085E53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4122400"/>
          <a:ext cx="6004352" cy="2413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1041400</xdr:colOff>
      <xdr:row>0</xdr:row>
      <xdr:rowOff>203667</xdr:rowOff>
    </xdr:from>
    <xdr:to>
      <xdr:col>3</xdr:col>
      <xdr:colOff>749300</xdr:colOff>
      <xdr:row>0</xdr:row>
      <xdr:rowOff>586154</xdr:rowOff>
    </xdr:to>
    <xdr:pic>
      <xdr:nvPicPr>
        <xdr:cNvPr id="2" name="Picture 1">
          <a:hlinkClick xmlns:r="http://schemas.openxmlformats.org/officeDocument/2006/relationships" r:id="rId1"/>
          <a:extLst>
            <a:ext uri="{FF2B5EF4-FFF2-40B4-BE49-F238E27FC236}">
              <a16:creationId xmlns:a16="http://schemas.microsoft.com/office/drawing/2014/main" id="{20531FFA-46AF-DD4A-97FB-5CAC1C5740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37300" y="203667"/>
          <a:ext cx="1308100" cy="382487"/>
        </a:xfrm>
        <a:prstGeom prst="rect">
          <a:avLst/>
        </a:prstGeom>
      </xdr:spPr>
    </xdr:pic>
    <xdr:clientData/>
  </xdr:twoCellAnchor>
  <xdr:twoCellAnchor editAs="oneCell">
    <xdr:from>
      <xdr:col>0</xdr:col>
      <xdr:colOff>0</xdr:colOff>
      <xdr:row>31</xdr:row>
      <xdr:rowOff>0</xdr:rowOff>
    </xdr:from>
    <xdr:to>
      <xdr:col>2</xdr:col>
      <xdr:colOff>1594678</xdr:colOff>
      <xdr:row>45</xdr:row>
      <xdr:rowOff>102152</xdr:rowOff>
    </xdr:to>
    <xdr:pic>
      <xdr:nvPicPr>
        <xdr:cNvPr id="3" name="Picture 2">
          <a:hlinkClick xmlns:r="http://schemas.openxmlformats.org/officeDocument/2006/relationships" r:id="rId3"/>
          <a:extLst>
            <a:ext uri="{FF2B5EF4-FFF2-40B4-BE49-F238E27FC236}">
              <a16:creationId xmlns:a16="http://schemas.microsoft.com/office/drawing/2014/main" id="{CA86ABC2-4553-294E-9E4E-9D28B6BA908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5803900"/>
          <a:ext cx="6890578" cy="27691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etencircl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getencircle.com/workshop-question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getencircle.com/workshop-ques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getencircle.com/workshop-question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getencircle.com/workshop-question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getencircle.com/workshop-question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www.getencircle.com/workshop-question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getencircle.com/workshop-ques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FBEC0-4892-4736-99ED-AF7B4BBBD2D6}">
  <dimension ref="A1:D30"/>
  <sheetViews>
    <sheetView showGridLines="0" tabSelected="1" zoomScale="123" zoomScaleNormal="123" workbookViewId="0">
      <selection activeCell="E1" sqref="E1"/>
    </sheetView>
  </sheetViews>
  <sheetFormatPr baseColWidth="10" defaultColWidth="11.5" defaultRowHeight="15" x14ac:dyDescent="0.2"/>
  <cols>
    <col min="1" max="1" width="5.6640625" style="198" customWidth="1"/>
    <col min="2" max="2" width="70.33203125" style="198" customWidth="1"/>
    <col min="3" max="16384" width="11.5" style="198"/>
  </cols>
  <sheetData>
    <row r="1" spans="1:4" x14ac:dyDescent="0.2">
      <c r="A1" s="200"/>
      <c r="B1" s="200"/>
      <c r="C1" s="200"/>
      <c r="D1" s="200"/>
    </row>
    <row r="2" spans="1:4" x14ac:dyDescent="0.2">
      <c r="A2" s="200"/>
      <c r="B2" s="200"/>
      <c r="C2" s="200"/>
      <c r="D2" s="200"/>
    </row>
    <row r="3" spans="1:4" x14ac:dyDescent="0.2">
      <c r="A3" s="200"/>
      <c r="B3" s="200"/>
      <c r="C3" s="200"/>
      <c r="D3" s="200"/>
    </row>
    <row r="4" spans="1:4" x14ac:dyDescent="0.2">
      <c r="A4" s="200"/>
      <c r="B4" s="200"/>
      <c r="C4" s="200"/>
      <c r="D4" s="200"/>
    </row>
    <row r="5" spans="1:4" x14ac:dyDescent="0.2">
      <c r="A5" s="200"/>
      <c r="B5" s="201" t="s">
        <v>112</v>
      </c>
      <c r="C5" s="200"/>
      <c r="D5" s="200"/>
    </row>
    <row r="6" spans="1:4" ht="74" x14ac:dyDescent="0.4">
      <c r="A6" s="200"/>
      <c r="B6" s="202" t="s">
        <v>113</v>
      </c>
      <c r="C6" s="200"/>
      <c r="D6" s="200"/>
    </row>
    <row r="7" spans="1:4" x14ac:dyDescent="0.2">
      <c r="A7" s="200"/>
      <c r="B7" s="200"/>
      <c r="C7" s="200"/>
      <c r="D7" s="200"/>
    </row>
    <row r="8" spans="1:4" x14ac:dyDescent="0.2">
      <c r="A8" s="200"/>
      <c r="B8" s="200"/>
      <c r="C8" s="200"/>
      <c r="D8" s="200"/>
    </row>
    <row r="9" spans="1:4" x14ac:dyDescent="0.2">
      <c r="A9" s="200"/>
      <c r="B9" s="200"/>
      <c r="C9" s="200"/>
      <c r="D9" s="200"/>
    </row>
    <row r="10" spans="1:4" x14ac:dyDescent="0.2">
      <c r="A10" s="200"/>
      <c r="B10" s="200"/>
      <c r="C10" s="200"/>
      <c r="D10" s="200"/>
    </row>
    <row r="11" spans="1:4" x14ac:dyDescent="0.2">
      <c r="A11" s="200"/>
      <c r="B11" s="200"/>
      <c r="C11" s="200"/>
      <c r="D11" s="200"/>
    </row>
    <row r="12" spans="1:4" x14ac:dyDescent="0.2">
      <c r="A12" s="200"/>
      <c r="B12" s="200"/>
      <c r="C12" s="200"/>
      <c r="D12" s="200"/>
    </row>
    <row r="13" spans="1:4" x14ac:dyDescent="0.2">
      <c r="A13" s="200"/>
      <c r="B13" s="200"/>
      <c r="C13" s="200"/>
      <c r="D13" s="200"/>
    </row>
    <row r="14" spans="1:4" x14ac:dyDescent="0.2">
      <c r="A14" s="200"/>
      <c r="B14" s="200"/>
      <c r="C14" s="200"/>
      <c r="D14" s="200"/>
    </row>
    <row r="15" spans="1:4" x14ac:dyDescent="0.2">
      <c r="A15" s="200"/>
      <c r="B15" s="200"/>
      <c r="C15" s="200"/>
      <c r="D15" s="200"/>
    </row>
    <row r="16" spans="1:4" x14ac:dyDescent="0.2">
      <c r="A16" s="200"/>
      <c r="B16" s="200"/>
      <c r="C16" s="200"/>
      <c r="D16" s="200"/>
    </row>
    <row r="17" spans="1:4" x14ac:dyDescent="0.2">
      <c r="A17" s="200"/>
      <c r="B17" s="200"/>
      <c r="C17" s="200"/>
      <c r="D17" s="200"/>
    </row>
    <row r="18" spans="1:4" x14ac:dyDescent="0.2">
      <c r="A18" s="200"/>
      <c r="B18" s="200"/>
      <c r="C18" s="200"/>
      <c r="D18" s="200"/>
    </row>
    <row r="19" spans="1:4" x14ac:dyDescent="0.2">
      <c r="A19" s="200"/>
      <c r="B19" s="200"/>
      <c r="C19" s="200"/>
      <c r="D19" s="200"/>
    </row>
    <row r="20" spans="1:4" x14ac:dyDescent="0.2">
      <c r="A20" s="200"/>
      <c r="B20" s="200"/>
      <c r="C20" s="200"/>
      <c r="D20" s="200"/>
    </row>
    <row r="21" spans="1:4" x14ac:dyDescent="0.2">
      <c r="A21" s="200"/>
      <c r="B21" s="200"/>
      <c r="C21" s="200"/>
      <c r="D21" s="200"/>
    </row>
    <row r="22" spans="1:4" x14ac:dyDescent="0.2">
      <c r="A22" s="200"/>
      <c r="B22" s="200"/>
      <c r="C22" s="200"/>
      <c r="D22" s="200"/>
    </row>
    <row r="23" spans="1:4" x14ac:dyDescent="0.2">
      <c r="A23" s="200"/>
      <c r="B23" s="200"/>
      <c r="C23" s="200"/>
      <c r="D23" s="200"/>
    </row>
    <row r="24" spans="1:4" x14ac:dyDescent="0.2">
      <c r="A24" s="200"/>
      <c r="B24" s="200"/>
      <c r="C24" s="200"/>
      <c r="D24" s="200"/>
    </row>
    <row r="25" spans="1:4" x14ac:dyDescent="0.2">
      <c r="A25" s="200"/>
      <c r="B25" s="200"/>
      <c r="C25" s="200"/>
      <c r="D25" s="200"/>
    </row>
    <row r="26" spans="1:4" x14ac:dyDescent="0.2">
      <c r="A26" s="200"/>
      <c r="B26" s="200"/>
      <c r="C26" s="200"/>
      <c r="D26" s="200"/>
    </row>
    <row r="27" spans="1:4" x14ac:dyDescent="0.2">
      <c r="A27" s="200"/>
      <c r="B27" s="200"/>
      <c r="C27" s="200"/>
      <c r="D27" s="200"/>
    </row>
    <row r="28" spans="1:4" x14ac:dyDescent="0.2">
      <c r="A28" s="200"/>
      <c r="B28" s="203" t="s">
        <v>114</v>
      </c>
      <c r="C28" s="200"/>
      <c r="D28" s="200"/>
    </row>
    <row r="29" spans="1:4" x14ac:dyDescent="0.2">
      <c r="A29" s="200"/>
      <c r="B29" s="201"/>
      <c r="C29" s="200"/>
      <c r="D29" s="200"/>
    </row>
    <row r="30" spans="1:4" x14ac:dyDescent="0.2">
      <c r="A30" s="200"/>
      <c r="B30" s="200"/>
      <c r="C30" s="200"/>
      <c r="D30" s="200"/>
    </row>
  </sheetData>
  <hyperlinks>
    <hyperlink ref="B28" r:id="rId1" xr:uid="{3B07E7D3-6F49-4A8C-AE62-308416C45558}"/>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945CB-F4B1-4926-B29F-63039FE951D4}">
  <sheetPr>
    <pageSetUpPr fitToPage="1"/>
  </sheetPr>
  <dimension ref="A1:F40"/>
  <sheetViews>
    <sheetView showGridLines="0" zoomScale="115" zoomScaleNormal="115" zoomScaleSheetLayoutView="140" workbookViewId="0">
      <selection activeCell="A5" sqref="A5"/>
    </sheetView>
  </sheetViews>
  <sheetFormatPr baseColWidth="10" defaultColWidth="8.83203125" defaultRowHeight="15" x14ac:dyDescent="0.2"/>
  <cols>
    <col min="1" max="1" width="43.33203125" style="4" customWidth="1"/>
    <col min="2" max="2" width="16.5" style="4" bestFit="1" customWidth="1"/>
    <col min="3" max="3" width="21.83203125" style="4" bestFit="1" customWidth="1"/>
    <col min="4" max="4" width="17.5" style="4" customWidth="1"/>
    <col min="5" max="5" width="8.33203125" style="4" customWidth="1"/>
    <col min="6" max="16384" width="8.83203125" style="4"/>
  </cols>
  <sheetData>
    <row r="1" spans="1:6" s="23" customFormat="1" ht="60" customHeight="1" x14ac:dyDescent="0.2">
      <c r="A1" s="53" t="s">
        <v>111</v>
      </c>
      <c r="B1" s="54"/>
      <c r="C1" s="54"/>
      <c r="D1" s="54"/>
      <c r="E1" s="89"/>
    </row>
    <row r="2" spans="1:6" ht="15" customHeight="1" x14ac:dyDescent="0.2">
      <c r="A2" s="223" t="s">
        <v>120</v>
      </c>
      <c r="B2" s="225"/>
      <c r="C2" s="211" t="s">
        <v>101</v>
      </c>
      <c r="D2" s="213" t="s">
        <v>102</v>
      </c>
      <c r="E2" s="89"/>
      <c r="F2" s="23"/>
    </row>
    <row r="3" spans="1:6" x14ac:dyDescent="0.2">
      <c r="A3" s="226"/>
      <c r="B3" s="228"/>
      <c r="C3" s="211"/>
      <c r="D3" s="214"/>
      <c r="E3" s="89"/>
      <c r="F3" s="23"/>
    </row>
    <row r="4" spans="1:6" ht="33" customHeight="1" x14ac:dyDescent="0.2">
      <c r="A4" s="229"/>
      <c r="B4" s="231"/>
      <c r="C4" s="212"/>
      <c r="D4" s="215"/>
      <c r="E4" s="89"/>
      <c r="F4" s="23"/>
    </row>
    <row r="5" spans="1:6" ht="16" thickBot="1" x14ac:dyDescent="0.25">
      <c r="E5" s="89"/>
      <c r="F5" s="23"/>
    </row>
    <row r="6" spans="1:6" x14ac:dyDescent="0.2">
      <c r="A6" s="118" t="s">
        <v>57</v>
      </c>
      <c r="B6" s="119"/>
      <c r="C6" s="119"/>
      <c r="D6" s="120"/>
      <c r="E6" s="6"/>
    </row>
    <row r="7" spans="1:6" x14ac:dyDescent="0.2">
      <c r="A7" s="194" t="s">
        <v>15</v>
      </c>
      <c r="B7" s="86">
        <v>0.25</v>
      </c>
      <c r="C7" s="156" t="s">
        <v>16</v>
      </c>
      <c r="D7" s="187" t="s">
        <v>17</v>
      </c>
      <c r="E7" s="6"/>
    </row>
    <row r="8" spans="1:6" x14ac:dyDescent="0.2">
      <c r="A8" s="194" t="s">
        <v>12</v>
      </c>
      <c r="B8" s="11"/>
      <c r="C8" s="87">
        <v>22</v>
      </c>
      <c r="D8" s="123">
        <f>C8*(1+$B$7)</f>
        <v>27.5</v>
      </c>
      <c r="E8" s="6"/>
    </row>
    <row r="9" spans="1:6" x14ac:dyDescent="0.2">
      <c r="A9" s="194" t="s">
        <v>13</v>
      </c>
      <c r="B9" s="11"/>
      <c r="C9" s="87">
        <v>30</v>
      </c>
      <c r="D9" s="123">
        <f>C9*(1+$B$7)</f>
        <v>37.5</v>
      </c>
      <c r="E9" s="6"/>
    </row>
    <row r="10" spans="1:6" x14ac:dyDescent="0.2">
      <c r="A10" s="194" t="s">
        <v>14</v>
      </c>
      <c r="B10" s="11"/>
      <c r="C10" s="87">
        <v>19</v>
      </c>
      <c r="D10" s="123">
        <f>C10*(1+$B$7)</f>
        <v>23.75</v>
      </c>
      <c r="E10" s="6"/>
    </row>
    <row r="11" spans="1:6" x14ac:dyDescent="0.2">
      <c r="A11" s="194" t="s">
        <v>18</v>
      </c>
      <c r="B11" s="11"/>
      <c r="C11" s="87">
        <v>7.5</v>
      </c>
      <c r="D11" s="122"/>
      <c r="E11" s="6"/>
    </row>
    <row r="12" spans="1:6" x14ac:dyDescent="0.2">
      <c r="A12" s="194"/>
      <c r="B12" s="11"/>
      <c r="C12" s="11"/>
      <c r="D12" s="122"/>
      <c r="E12" s="6"/>
    </row>
    <row r="13" spans="1:6" x14ac:dyDescent="0.2">
      <c r="A13" s="194" t="s">
        <v>93</v>
      </c>
      <c r="B13" s="11"/>
      <c r="C13" s="87">
        <v>10</v>
      </c>
      <c r="D13" s="122"/>
      <c r="E13" s="6"/>
    </row>
    <row r="14" spans="1:6" x14ac:dyDescent="0.2">
      <c r="A14" s="194"/>
      <c r="B14" s="11"/>
      <c r="C14" s="11"/>
      <c r="D14" s="122"/>
      <c r="E14" s="6"/>
    </row>
    <row r="15" spans="1:6" x14ac:dyDescent="0.2">
      <c r="A15" s="194"/>
      <c r="B15" s="185" t="s">
        <v>81</v>
      </c>
      <c r="C15" s="185" t="s">
        <v>82</v>
      </c>
      <c r="D15" s="186" t="s">
        <v>58</v>
      </c>
      <c r="E15" s="6"/>
    </row>
    <row r="16" spans="1:6" x14ac:dyDescent="0.2">
      <c r="A16" s="194" t="s">
        <v>21</v>
      </c>
      <c r="B16" s="88">
        <v>220</v>
      </c>
      <c r="C16" s="86">
        <v>0.2</v>
      </c>
      <c r="D16" s="124">
        <f>B16*C16</f>
        <v>44</v>
      </c>
      <c r="E16" s="6"/>
    </row>
    <row r="17" spans="1:5" x14ac:dyDescent="0.2">
      <c r="A17" s="194" t="s">
        <v>22</v>
      </c>
      <c r="B17" s="88">
        <v>150</v>
      </c>
      <c r="C17" s="86">
        <v>0.15</v>
      </c>
      <c r="D17" s="124">
        <f>B17*C17</f>
        <v>22.5</v>
      </c>
      <c r="E17" s="6"/>
    </row>
    <row r="18" spans="1:5" x14ac:dyDescent="0.2">
      <c r="A18" s="194" t="s">
        <v>20</v>
      </c>
      <c r="B18" s="88">
        <v>75</v>
      </c>
      <c r="C18" s="86">
        <v>0.1</v>
      </c>
      <c r="D18" s="124">
        <f>B18*C18</f>
        <v>7.5</v>
      </c>
      <c r="E18" s="6"/>
    </row>
    <row r="19" spans="1:5" x14ac:dyDescent="0.2">
      <c r="A19" s="194" t="s">
        <v>23</v>
      </c>
      <c r="B19" s="88">
        <v>25</v>
      </c>
      <c r="C19" s="86">
        <v>0.05</v>
      </c>
      <c r="D19" s="124">
        <f>B19*C19</f>
        <v>1.25</v>
      </c>
      <c r="E19" s="6"/>
    </row>
    <row r="20" spans="1:5" x14ac:dyDescent="0.2">
      <c r="A20" s="125"/>
      <c r="B20" s="11"/>
      <c r="C20" s="11"/>
      <c r="D20" s="122"/>
      <c r="E20" s="6"/>
    </row>
    <row r="21" spans="1:5" x14ac:dyDescent="0.2">
      <c r="A21" s="125"/>
      <c r="B21" s="11"/>
      <c r="C21" s="11"/>
      <c r="D21" s="122"/>
      <c r="E21" s="6"/>
    </row>
    <row r="22" spans="1:5" s="23" customFormat="1" ht="30" customHeight="1" thickBot="1" x14ac:dyDescent="0.25">
      <c r="A22" s="126" t="s">
        <v>0</v>
      </c>
      <c r="B22" s="127">
        <f>SUM(B16:B21)</f>
        <v>470</v>
      </c>
      <c r="C22" s="128">
        <f>D22/B22</f>
        <v>0.1601063829787234</v>
      </c>
      <c r="D22" s="129">
        <f>SUM(D16:D21)</f>
        <v>75.25</v>
      </c>
      <c r="E22" s="89"/>
    </row>
    <row r="23" spans="1:5" x14ac:dyDescent="0.2">
      <c r="A23" s="6"/>
      <c r="B23" s="6"/>
      <c r="C23" s="6"/>
      <c r="D23" s="6"/>
      <c r="E23" s="6"/>
    </row>
    <row r="24" spans="1:5" ht="18" x14ac:dyDescent="0.2">
      <c r="A24" s="205" t="s">
        <v>115</v>
      </c>
      <c r="B24" s="204"/>
      <c r="C24" s="204"/>
      <c r="D24" s="204"/>
      <c r="E24" s="6"/>
    </row>
    <row r="25" spans="1:5" x14ac:dyDescent="0.2">
      <c r="A25" s="199"/>
      <c r="B25" s="199"/>
      <c r="C25" s="199"/>
      <c r="D25" s="199"/>
      <c r="E25" s="6"/>
    </row>
    <row r="26" spans="1:5" x14ac:dyDescent="0.2">
      <c r="A26" s="199"/>
      <c r="B26" s="199"/>
      <c r="C26" s="199"/>
      <c r="D26" s="199"/>
      <c r="E26" s="6"/>
    </row>
    <row r="27" spans="1:5" x14ac:dyDescent="0.2">
      <c r="A27" s="199"/>
      <c r="B27" s="199"/>
      <c r="C27" s="199"/>
      <c r="D27" s="199"/>
      <c r="E27" s="6"/>
    </row>
    <row r="28" spans="1:5" x14ac:dyDescent="0.2">
      <c r="A28" s="199"/>
      <c r="B28" s="199"/>
      <c r="C28" s="199"/>
      <c r="D28" s="199"/>
      <c r="E28" s="6"/>
    </row>
    <row r="29" spans="1:5" x14ac:dyDescent="0.2">
      <c r="A29" s="199"/>
      <c r="B29" s="199"/>
      <c r="C29" s="199"/>
      <c r="D29" s="199"/>
      <c r="E29" s="6"/>
    </row>
    <row r="30" spans="1:5" x14ac:dyDescent="0.2">
      <c r="A30" s="199"/>
      <c r="B30" s="199"/>
      <c r="C30" s="199"/>
      <c r="D30" s="199"/>
      <c r="E30" s="6"/>
    </row>
    <row r="31" spans="1:5" x14ac:dyDescent="0.2">
      <c r="A31" s="199"/>
      <c r="B31" s="199"/>
      <c r="C31" s="199"/>
      <c r="D31" s="199"/>
      <c r="E31" s="6"/>
    </row>
    <row r="32" spans="1:5" x14ac:dyDescent="0.2">
      <c r="A32" s="199"/>
      <c r="B32" s="199"/>
      <c r="C32" s="199"/>
      <c r="D32" s="199"/>
      <c r="E32" s="6"/>
    </row>
    <row r="33" spans="1:4" x14ac:dyDescent="0.2">
      <c r="A33" s="199"/>
      <c r="B33" s="199"/>
      <c r="C33" s="199"/>
      <c r="D33" s="199"/>
    </row>
    <row r="34" spans="1:4" x14ac:dyDescent="0.2">
      <c r="A34" s="199"/>
      <c r="B34" s="199"/>
      <c r="C34" s="199"/>
      <c r="D34" s="199"/>
    </row>
    <row r="35" spans="1:4" x14ac:dyDescent="0.2">
      <c r="A35" s="199"/>
      <c r="B35" s="199"/>
      <c r="C35" s="199"/>
      <c r="D35" s="199"/>
    </row>
    <row r="36" spans="1:4" x14ac:dyDescent="0.2">
      <c r="A36" s="199"/>
      <c r="B36" s="199"/>
      <c r="C36" s="199"/>
      <c r="D36" s="199"/>
    </row>
    <row r="37" spans="1:4" x14ac:dyDescent="0.2">
      <c r="A37" s="199"/>
      <c r="B37" s="199"/>
      <c r="C37" s="199"/>
      <c r="D37" s="199"/>
    </row>
    <row r="38" spans="1:4" x14ac:dyDescent="0.2">
      <c r="A38" s="199"/>
      <c r="B38" s="199"/>
      <c r="C38" s="199"/>
      <c r="D38" s="199"/>
    </row>
    <row r="39" spans="1:4" x14ac:dyDescent="0.2">
      <c r="A39" s="199"/>
      <c r="B39" s="199"/>
      <c r="C39" s="199"/>
      <c r="D39" s="199"/>
    </row>
    <row r="40" spans="1:4" x14ac:dyDescent="0.2">
      <c r="A40" s="199"/>
      <c r="B40" s="199"/>
      <c r="C40" s="199"/>
      <c r="D40" s="199"/>
    </row>
  </sheetData>
  <mergeCells count="3">
    <mergeCell ref="A2:B4"/>
    <mergeCell ref="C2:C4"/>
    <mergeCell ref="D2:D4"/>
  </mergeCells>
  <hyperlinks>
    <hyperlink ref="A24" r:id="rId1" display="Need Help? Click Here to ask a question?" xr:uid="{1DC41929-9254-463F-83C7-ECF007E59B03}"/>
  </hyperlinks>
  <pageMargins left="0.7" right="0.7" top="0.75" bottom="0.75" header="0.3" footer="0.3"/>
  <pageSetup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3D1AF-EC7B-427D-926D-0A19F7FB5E27}">
  <dimension ref="A1:J44"/>
  <sheetViews>
    <sheetView showGridLines="0" zoomScale="115" zoomScaleNormal="115" zoomScaleSheetLayoutView="140" workbookViewId="0">
      <selection activeCell="A5" sqref="A5"/>
    </sheetView>
  </sheetViews>
  <sheetFormatPr baseColWidth="10" defaultColWidth="8.83203125" defaultRowHeight="15" x14ac:dyDescent="0.2"/>
  <cols>
    <col min="1" max="1" width="43.33203125" style="4" customWidth="1"/>
    <col min="2" max="2" width="11.5" style="4" customWidth="1"/>
    <col min="3" max="3" width="18.1640625" style="4" customWidth="1"/>
    <col min="4" max="4" width="0.83203125" style="4" hidden="1" customWidth="1"/>
    <col min="5" max="5" width="5" style="4" customWidth="1"/>
    <col min="6" max="6" width="19.6640625" style="4" customWidth="1"/>
    <col min="7" max="7" width="8.33203125" style="4" customWidth="1"/>
    <col min="8" max="16384" width="8.83203125" style="4"/>
  </cols>
  <sheetData>
    <row r="1" spans="1:10" s="23" customFormat="1" ht="60" customHeight="1" x14ac:dyDescent="0.2">
      <c r="A1" s="53" t="s">
        <v>98</v>
      </c>
      <c r="B1" s="54"/>
      <c r="C1" s="54"/>
      <c r="D1" s="84"/>
      <c r="E1" s="84"/>
      <c r="F1" s="84"/>
      <c r="G1" s="89"/>
      <c r="I1" s="4"/>
      <c r="J1" s="4"/>
    </row>
    <row r="2" spans="1:10" x14ac:dyDescent="0.2">
      <c r="A2" s="216" t="s">
        <v>121</v>
      </c>
      <c r="B2" s="216"/>
      <c r="C2" s="211" t="s">
        <v>101</v>
      </c>
      <c r="E2" s="217" t="s">
        <v>102</v>
      </c>
      <c r="F2" s="218"/>
    </row>
    <row r="3" spans="1:10" x14ac:dyDescent="0.2">
      <c r="A3" s="216"/>
      <c r="B3" s="216"/>
      <c r="C3" s="211"/>
      <c r="E3" s="219"/>
      <c r="F3" s="220"/>
      <c r="G3" s="6"/>
    </row>
    <row r="4" spans="1:10" x14ac:dyDescent="0.2">
      <c r="A4" s="216"/>
      <c r="B4" s="216"/>
      <c r="C4" s="212"/>
      <c r="D4" s="18" t="s">
        <v>89</v>
      </c>
      <c r="E4" s="221"/>
      <c r="F4" s="222"/>
      <c r="G4" s="6"/>
    </row>
    <row r="5" spans="1:10" ht="16" thickBot="1" x14ac:dyDescent="0.25">
      <c r="E5" s="55"/>
      <c r="G5" s="6"/>
    </row>
    <row r="6" spans="1:10" s="6" customFormat="1" x14ac:dyDescent="0.2">
      <c r="A6" s="130"/>
      <c r="B6" s="119"/>
      <c r="C6" s="138" t="s">
        <v>58</v>
      </c>
      <c r="D6" s="57"/>
    </row>
    <row r="7" spans="1:10" s="6" customFormat="1" x14ac:dyDescent="0.2">
      <c r="A7" s="196" t="s">
        <v>4</v>
      </c>
      <c r="B7" s="11"/>
      <c r="C7" s="124">
        <f>'1. Wages &amp; Jobs'!D16</f>
        <v>44</v>
      </c>
      <c r="D7" s="12"/>
    </row>
    <row r="8" spans="1:10" s="6" customFormat="1" x14ac:dyDescent="0.2">
      <c r="A8" s="196" t="s">
        <v>6</v>
      </c>
      <c r="B8" s="11"/>
      <c r="C8" s="124">
        <f>'1. Wages &amp; Jobs'!D18</f>
        <v>7.5</v>
      </c>
      <c r="D8" s="12"/>
    </row>
    <row r="9" spans="1:10" s="6" customFormat="1" x14ac:dyDescent="0.2">
      <c r="A9" s="196" t="s">
        <v>60</v>
      </c>
      <c r="B9" s="11"/>
      <c r="C9" s="124">
        <f>SUM(C7:C8)</f>
        <v>51.5</v>
      </c>
      <c r="D9" s="12"/>
    </row>
    <row r="10" spans="1:10" s="6" customFormat="1" x14ac:dyDescent="0.2">
      <c r="A10" s="196"/>
      <c r="B10" s="11"/>
      <c r="C10" s="122"/>
      <c r="D10" s="12"/>
    </row>
    <row r="11" spans="1:10" s="6" customFormat="1" x14ac:dyDescent="0.2">
      <c r="A11" s="196"/>
      <c r="B11" s="11"/>
      <c r="C11" s="139" t="s">
        <v>69</v>
      </c>
      <c r="D11" s="92" t="s">
        <v>56</v>
      </c>
    </row>
    <row r="12" spans="1:10" s="6" customFormat="1" x14ac:dyDescent="0.2">
      <c r="A12" s="196" t="s">
        <v>61</v>
      </c>
      <c r="B12" s="11"/>
      <c r="C12" s="140">
        <v>3</v>
      </c>
      <c r="D12" s="93">
        <v>0.25</v>
      </c>
      <c r="F12" s="190" t="s">
        <v>42</v>
      </c>
    </row>
    <row r="13" spans="1:10" s="6" customFormat="1" x14ac:dyDescent="0.2">
      <c r="A13" s="196" t="s">
        <v>62</v>
      </c>
      <c r="B13" s="11"/>
      <c r="C13" s="140">
        <v>2</v>
      </c>
      <c r="D13" s="94">
        <v>1</v>
      </c>
      <c r="F13" s="188" t="s">
        <v>104</v>
      </c>
    </row>
    <row r="14" spans="1:10" s="6" customFormat="1" x14ac:dyDescent="0.2">
      <c r="A14" s="196" t="s">
        <v>63</v>
      </c>
      <c r="B14" s="11"/>
      <c r="C14" s="141">
        <f>(C12*C13)*'1. Wages &amp; Jobs'!D10</f>
        <v>142.5</v>
      </c>
      <c r="D14" s="95">
        <f>(D12*D13)*'1. Wages &amp; Jobs'!D10</f>
        <v>5.9375</v>
      </c>
      <c r="F14" s="188" t="s">
        <v>105</v>
      </c>
    </row>
    <row r="15" spans="1:10" s="6" customFormat="1" x14ac:dyDescent="0.2">
      <c r="A15" s="196"/>
      <c r="B15" s="11"/>
      <c r="C15" s="122"/>
      <c r="D15" s="12"/>
      <c r="F15" s="188" t="s">
        <v>106</v>
      </c>
    </row>
    <row r="16" spans="1:10" s="6" customFormat="1" x14ac:dyDescent="0.2">
      <c r="A16" s="196" t="s">
        <v>24</v>
      </c>
      <c r="B16" s="11"/>
      <c r="C16" s="142">
        <f>C12</f>
        <v>3</v>
      </c>
      <c r="D16" s="93">
        <v>0</v>
      </c>
      <c r="F16" s="188" t="s">
        <v>107</v>
      </c>
    </row>
    <row r="17" spans="1:6" s="6" customFormat="1" x14ac:dyDescent="0.2">
      <c r="A17" s="196" t="s">
        <v>2</v>
      </c>
      <c r="B17" s="11"/>
      <c r="C17" s="141">
        <f>C16*'1. Wages &amp; Jobs'!C11</f>
        <v>22.5</v>
      </c>
      <c r="D17" s="93">
        <v>0</v>
      </c>
      <c r="F17" s="189" t="s">
        <v>103</v>
      </c>
    </row>
    <row r="18" spans="1:6" s="6" customFormat="1" x14ac:dyDescent="0.2">
      <c r="A18" s="196" t="s">
        <v>94</v>
      </c>
      <c r="B18" s="11"/>
      <c r="C18" s="143"/>
      <c r="D18" s="95">
        <f>'1. Wages &amp; Jobs'!C13</f>
        <v>10</v>
      </c>
      <c r="E18" s="61"/>
    </row>
    <row r="19" spans="1:6" s="6" customFormat="1" x14ac:dyDescent="0.2">
      <c r="A19" s="195" t="s">
        <v>1</v>
      </c>
      <c r="B19" s="99"/>
      <c r="C19" s="144">
        <f>C14+C17</f>
        <v>165</v>
      </c>
      <c r="D19" s="95">
        <f>D14+D18</f>
        <v>15.9375</v>
      </c>
      <c r="E19" s="62"/>
    </row>
    <row r="20" spans="1:6" s="6" customFormat="1" x14ac:dyDescent="0.2">
      <c r="A20" s="196"/>
      <c r="B20" s="11"/>
      <c r="C20" s="122"/>
      <c r="D20" s="12"/>
    </row>
    <row r="21" spans="1:6" s="6" customFormat="1" x14ac:dyDescent="0.2">
      <c r="A21" s="196" t="s">
        <v>70</v>
      </c>
      <c r="B21" s="11"/>
      <c r="C21" s="145">
        <f>(C12*C13)*(C9*'1. Wages &amp; Jobs'!C22)</f>
        <v>49.472872340425539</v>
      </c>
      <c r="D21" s="96">
        <f>D12*C9*D13</f>
        <v>12.875</v>
      </c>
      <c r="E21" s="63"/>
    </row>
    <row r="22" spans="1:6" s="6" customFormat="1" x14ac:dyDescent="0.2">
      <c r="A22" s="196" t="s">
        <v>65</v>
      </c>
      <c r="B22" s="11"/>
      <c r="C22" s="145">
        <f>C12*C9</f>
        <v>154.5</v>
      </c>
      <c r="D22" s="97">
        <f>D16*D17*C9</f>
        <v>0</v>
      </c>
      <c r="E22" s="65"/>
    </row>
    <row r="23" spans="1:6" s="6" customFormat="1" x14ac:dyDescent="0.2">
      <c r="A23" s="196" t="s">
        <v>64</v>
      </c>
      <c r="B23" s="11"/>
      <c r="C23" s="146"/>
      <c r="D23" s="95">
        <f>C9*'1. Wages &amp; Jobs'!C13</f>
        <v>515</v>
      </c>
      <c r="E23" s="61"/>
    </row>
    <row r="24" spans="1:6" s="6" customFormat="1" x14ac:dyDescent="0.2">
      <c r="A24" s="125"/>
      <c r="B24" s="11"/>
      <c r="C24" s="122"/>
      <c r="D24" s="12"/>
    </row>
    <row r="25" spans="1:6" s="91" customFormat="1" ht="31" customHeight="1" thickBot="1" x14ac:dyDescent="0.25">
      <c r="A25" s="126" t="s">
        <v>116</v>
      </c>
      <c r="B25" s="147"/>
      <c r="C25" s="248">
        <f>C19*C9</f>
        <v>8497.5</v>
      </c>
      <c r="D25" s="137">
        <f>D19*C9</f>
        <v>820.78125</v>
      </c>
      <c r="E25" s="90"/>
    </row>
    <row r="26" spans="1:6" s="6" customFormat="1" ht="14.25" customHeight="1" x14ac:dyDescent="0.2">
      <c r="A26" s="10"/>
      <c r="B26" s="11"/>
      <c r="C26" s="67"/>
      <c r="D26" s="68"/>
      <c r="E26" s="62"/>
    </row>
    <row r="27" spans="1:6" s="6" customFormat="1" ht="22" hidden="1" thickBot="1" x14ac:dyDescent="0.3">
      <c r="A27" s="69" t="s">
        <v>68</v>
      </c>
      <c r="B27" s="70"/>
      <c r="C27" s="71">
        <f>C25/D25</f>
        <v>10.352941176470589</v>
      </c>
      <c r="D27" s="72"/>
    </row>
    <row r="28" spans="1:6" ht="18" x14ac:dyDescent="0.2">
      <c r="A28" s="205" t="s">
        <v>115</v>
      </c>
      <c r="B28" s="204"/>
      <c r="C28" s="204"/>
      <c r="D28" s="204"/>
    </row>
    <row r="29" spans="1:6" x14ac:dyDescent="0.2">
      <c r="A29" s="199"/>
      <c r="B29" s="199"/>
      <c r="C29" s="199"/>
      <c r="D29" s="199"/>
    </row>
    <row r="30" spans="1:6" x14ac:dyDescent="0.2">
      <c r="A30" s="199"/>
      <c r="B30" s="199"/>
      <c r="C30" s="199"/>
      <c r="D30" s="199"/>
    </row>
    <row r="31" spans="1:6" x14ac:dyDescent="0.2">
      <c r="A31" s="199"/>
      <c r="B31" s="199"/>
      <c r="C31" s="199"/>
      <c r="D31" s="199"/>
    </row>
    <row r="32" spans="1:6" x14ac:dyDescent="0.2">
      <c r="A32" s="199"/>
      <c r="B32" s="199"/>
      <c r="C32" s="199"/>
      <c r="D32" s="199"/>
    </row>
    <row r="33" spans="1:4" x14ac:dyDescent="0.2">
      <c r="A33" s="199"/>
      <c r="B33" s="199"/>
      <c r="C33" s="199"/>
      <c r="D33" s="199"/>
    </row>
    <row r="34" spans="1:4" x14ac:dyDescent="0.2">
      <c r="A34" s="199"/>
      <c r="B34" s="199"/>
      <c r="C34" s="199"/>
      <c r="D34" s="199"/>
    </row>
    <row r="35" spans="1:4" x14ac:dyDescent="0.2">
      <c r="A35" s="199"/>
      <c r="B35" s="199"/>
      <c r="C35" s="199"/>
      <c r="D35" s="199"/>
    </row>
    <row r="36" spans="1:4" x14ac:dyDescent="0.2">
      <c r="A36" s="199"/>
      <c r="B36" s="199"/>
      <c r="C36" s="199"/>
      <c r="D36" s="199"/>
    </row>
    <row r="37" spans="1:4" x14ac:dyDescent="0.2">
      <c r="A37" s="199"/>
      <c r="B37" s="199"/>
      <c r="C37" s="199"/>
      <c r="D37" s="199"/>
    </row>
    <row r="38" spans="1:4" x14ac:dyDescent="0.2">
      <c r="A38" s="199"/>
      <c r="B38" s="199"/>
      <c r="C38" s="199"/>
      <c r="D38" s="199"/>
    </row>
    <row r="39" spans="1:4" x14ac:dyDescent="0.2">
      <c r="A39" s="199"/>
      <c r="B39" s="199"/>
      <c r="C39" s="199"/>
      <c r="D39" s="199"/>
    </row>
    <row r="40" spans="1:4" x14ac:dyDescent="0.2">
      <c r="A40" s="199"/>
      <c r="B40" s="199"/>
      <c r="C40" s="199"/>
      <c r="D40" s="199"/>
    </row>
    <row r="41" spans="1:4" x14ac:dyDescent="0.2">
      <c r="A41" s="199"/>
      <c r="B41" s="199"/>
      <c r="C41" s="199"/>
      <c r="D41" s="199"/>
    </row>
    <row r="42" spans="1:4" x14ac:dyDescent="0.2">
      <c r="A42" s="199"/>
      <c r="B42" s="199"/>
      <c r="C42" s="199"/>
      <c r="D42" s="199"/>
    </row>
    <row r="43" spans="1:4" x14ac:dyDescent="0.2">
      <c r="A43" s="199"/>
      <c r="B43" s="199"/>
      <c r="C43" s="199"/>
      <c r="D43" s="199"/>
    </row>
    <row r="44" spans="1:4" x14ac:dyDescent="0.2">
      <c r="A44" s="199"/>
      <c r="B44" s="199"/>
      <c r="C44" s="199"/>
      <c r="D44" s="199"/>
    </row>
  </sheetData>
  <mergeCells count="3">
    <mergeCell ref="A2:B4"/>
    <mergeCell ref="C2:C4"/>
    <mergeCell ref="E2:F4"/>
  </mergeCells>
  <hyperlinks>
    <hyperlink ref="A28" r:id="rId1" display="Need Help? Click Here to ask a question?" xr:uid="{19928D9F-CB09-4AE3-BE33-2CF7BFF75867}"/>
  </hyperlinks>
  <pageMargins left="0.7" right="0.7" top="0.75" bottom="0.7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63DC-7A19-45CC-BD69-58E32B4A8A9E}">
  <dimension ref="A1:F45"/>
  <sheetViews>
    <sheetView showGridLines="0" zoomScale="115" zoomScaleNormal="115" zoomScaleSheetLayoutView="140" workbookViewId="0">
      <selection activeCell="A5" sqref="A5"/>
    </sheetView>
  </sheetViews>
  <sheetFormatPr baseColWidth="10" defaultColWidth="8.83203125" defaultRowHeight="15" x14ac:dyDescent="0.2"/>
  <cols>
    <col min="1" max="1" width="43.33203125" style="4" customWidth="1"/>
    <col min="2" max="2" width="14.5" style="4" customWidth="1"/>
    <col min="3" max="3" width="16.6640625" style="4" customWidth="1"/>
    <col min="4" max="4" width="17" style="4" customWidth="1"/>
    <col min="5" max="5" width="4.1640625" style="4" customWidth="1"/>
    <col min="6" max="6" width="19.33203125" style="4" customWidth="1"/>
    <col min="7" max="7" width="13.1640625" style="4" customWidth="1"/>
    <col min="8" max="16384" width="8.83203125" style="4"/>
  </cols>
  <sheetData>
    <row r="1" spans="1:6" s="23" customFormat="1" ht="60" customHeight="1" x14ac:dyDescent="0.2">
      <c r="A1" s="53" t="s">
        <v>98</v>
      </c>
      <c r="B1" s="54"/>
      <c r="C1" s="54"/>
      <c r="D1" s="54"/>
    </row>
    <row r="2" spans="1:6" ht="15" customHeight="1" x14ac:dyDescent="0.2">
      <c r="A2" s="216" t="s">
        <v>124</v>
      </c>
      <c r="B2" s="216"/>
      <c r="C2" s="211" t="s">
        <v>101</v>
      </c>
      <c r="D2" s="213" t="s">
        <v>102</v>
      </c>
      <c r="E2" s="23"/>
      <c r="F2" s="23"/>
    </row>
    <row r="3" spans="1:6" x14ac:dyDescent="0.2">
      <c r="A3" s="216"/>
      <c r="B3" s="216"/>
      <c r="C3" s="211"/>
      <c r="D3" s="214"/>
      <c r="E3" s="23"/>
      <c r="F3" s="23"/>
    </row>
    <row r="4" spans="1:6" x14ac:dyDescent="0.2">
      <c r="A4" s="216"/>
      <c r="B4" s="216"/>
      <c r="C4" s="212"/>
      <c r="D4" s="215"/>
      <c r="E4" s="23"/>
      <c r="F4" s="23"/>
    </row>
    <row r="5" spans="1:6" ht="16" thickBot="1" x14ac:dyDescent="0.25">
      <c r="E5" s="55"/>
    </row>
    <row r="6" spans="1:6" s="6" customFormat="1" x14ac:dyDescent="0.2">
      <c r="A6" s="27"/>
      <c r="B6" s="8"/>
      <c r="C6" s="56" t="s">
        <v>58</v>
      </c>
      <c r="D6" s="57"/>
    </row>
    <row r="7" spans="1:6" s="6" customFormat="1" x14ac:dyDescent="0.2">
      <c r="A7" s="197" t="s">
        <v>4</v>
      </c>
      <c r="B7" s="11"/>
      <c r="C7" s="98">
        <f>'1. Wages &amp; Jobs'!D16</f>
        <v>44</v>
      </c>
      <c r="D7" s="12"/>
    </row>
    <row r="8" spans="1:6" s="6" customFormat="1" x14ac:dyDescent="0.2">
      <c r="A8" s="197" t="s">
        <v>6</v>
      </c>
      <c r="B8" s="11"/>
      <c r="C8" s="98">
        <f>'1. Wages &amp; Jobs'!D18</f>
        <v>7.5</v>
      </c>
      <c r="D8" s="12"/>
    </row>
    <row r="9" spans="1:6" s="6" customFormat="1" x14ac:dyDescent="0.2">
      <c r="A9" s="197" t="s">
        <v>60</v>
      </c>
      <c r="B9" s="11"/>
      <c r="C9" s="98">
        <f>SUM(C7:C8)</f>
        <v>51.5</v>
      </c>
      <c r="D9" s="12"/>
    </row>
    <row r="10" spans="1:6" s="6" customFormat="1" x14ac:dyDescent="0.2">
      <c r="A10" s="197"/>
      <c r="B10" s="11"/>
      <c r="C10" s="11"/>
      <c r="D10" s="12"/>
    </row>
    <row r="11" spans="1:6" s="6" customFormat="1" x14ac:dyDescent="0.2">
      <c r="A11" s="197"/>
      <c r="B11" s="11"/>
      <c r="C11" s="58" t="s">
        <v>69</v>
      </c>
      <c r="D11" s="59" t="s">
        <v>96</v>
      </c>
    </row>
    <row r="12" spans="1:6" s="6" customFormat="1" x14ac:dyDescent="0.2">
      <c r="A12" s="197" t="s">
        <v>61</v>
      </c>
      <c r="B12" s="11"/>
      <c r="C12" s="102">
        <f>'2. Non-Paying Jobs - Current'!C12</f>
        <v>3</v>
      </c>
      <c r="D12" s="100">
        <v>0.25</v>
      </c>
      <c r="F12" s="190" t="s">
        <v>42</v>
      </c>
    </row>
    <row r="13" spans="1:6" s="6" customFormat="1" x14ac:dyDescent="0.2">
      <c r="A13" s="197" t="s">
        <v>62</v>
      </c>
      <c r="B13" s="11"/>
      <c r="C13" s="102">
        <f>'2. Non-Paying Jobs - Current'!C13</f>
        <v>2</v>
      </c>
      <c r="D13" s="105">
        <v>1</v>
      </c>
      <c r="F13" s="188" t="s">
        <v>104</v>
      </c>
    </row>
    <row r="14" spans="1:6" s="6" customFormat="1" x14ac:dyDescent="0.2">
      <c r="A14" s="197" t="s">
        <v>63</v>
      </c>
      <c r="B14" s="11"/>
      <c r="C14" s="103">
        <f>(C12*C13)*'1. Wages &amp; Jobs'!D10</f>
        <v>142.5</v>
      </c>
      <c r="D14" s="104">
        <f>(D12*D13)*'1. Wages &amp; Jobs'!D10</f>
        <v>5.9375</v>
      </c>
      <c r="F14" s="188" t="s">
        <v>105</v>
      </c>
    </row>
    <row r="15" spans="1:6" s="6" customFormat="1" x14ac:dyDescent="0.2">
      <c r="A15" s="197"/>
      <c r="B15" s="11"/>
      <c r="C15" s="11"/>
      <c r="D15" s="12"/>
      <c r="F15" s="188" t="s">
        <v>106</v>
      </c>
    </row>
    <row r="16" spans="1:6" s="6" customFormat="1" x14ac:dyDescent="0.2">
      <c r="A16" s="197" t="s">
        <v>24</v>
      </c>
      <c r="B16" s="11"/>
      <c r="C16" s="102">
        <f>'2. Non-Paying Jobs - Current'!C16</f>
        <v>3</v>
      </c>
      <c r="D16" s="101">
        <v>0</v>
      </c>
      <c r="F16" s="188" t="s">
        <v>107</v>
      </c>
    </row>
    <row r="17" spans="1:6" s="6" customFormat="1" x14ac:dyDescent="0.2">
      <c r="A17" s="197" t="s">
        <v>2</v>
      </c>
      <c r="B17" s="11"/>
      <c r="C17" s="103">
        <f>C16*'1. Wages &amp; Jobs'!C11</f>
        <v>22.5</v>
      </c>
      <c r="D17" s="101">
        <v>0</v>
      </c>
      <c r="F17" s="189" t="s">
        <v>103</v>
      </c>
    </row>
    <row r="18" spans="1:6" s="6" customFormat="1" x14ac:dyDescent="0.2">
      <c r="A18" s="197" t="s">
        <v>94</v>
      </c>
      <c r="B18" s="11"/>
      <c r="C18" s="60"/>
      <c r="D18" s="104">
        <f>'1. Wages &amp; Jobs'!C13</f>
        <v>10</v>
      </c>
      <c r="E18" s="61"/>
    </row>
    <row r="19" spans="1:6" s="6" customFormat="1" x14ac:dyDescent="0.2">
      <c r="A19" s="197" t="s">
        <v>1</v>
      </c>
      <c r="B19" s="11"/>
      <c r="C19" s="103">
        <f>C14+C17</f>
        <v>165</v>
      </c>
      <c r="D19" s="104">
        <f>D14+D18</f>
        <v>15.9375</v>
      </c>
      <c r="E19" s="62"/>
    </row>
    <row r="20" spans="1:6" s="6" customFormat="1" x14ac:dyDescent="0.2">
      <c r="A20" s="197"/>
      <c r="B20" s="11"/>
      <c r="C20" s="11"/>
      <c r="D20" s="12"/>
    </row>
    <row r="21" spans="1:6" s="6" customFormat="1" x14ac:dyDescent="0.2">
      <c r="A21" s="197" t="s">
        <v>70</v>
      </c>
      <c r="B21" s="11"/>
      <c r="C21" s="106">
        <f>(C12*C13)*(C9*'1. Wages &amp; Jobs'!C22)</f>
        <v>49.472872340425539</v>
      </c>
      <c r="D21" s="107">
        <f>D12*C9*D13</f>
        <v>12.875</v>
      </c>
      <c r="E21" s="63"/>
    </row>
    <row r="22" spans="1:6" s="6" customFormat="1" x14ac:dyDescent="0.2">
      <c r="A22" s="197" t="s">
        <v>65</v>
      </c>
      <c r="B22" s="11"/>
      <c r="C22" s="106">
        <f>C12*C9</f>
        <v>154.5</v>
      </c>
      <c r="D22" s="64">
        <f>D16*D17*C9</f>
        <v>0</v>
      </c>
      <c r="E22" s="65"/>
    </row>
    <row r="23" spans="1:6" s="6" customFormat="1" x14ac:dyDescent="0.2">
      <c r="A23" s="197" t="s">
        <v>64</v>
      </c>
      <c r="B23" s="11"/>
      <c r="C23" s="66"/>
      <c r="D23" s="104">
        <f>C9*'1. Wages &amp; Jobs'!C13</f>
        <v>515</v>
      </c>
      <c r="E23" s="61"/>
    </row>
    <row r="24" spans="1:6" s="6" customFormat="1" x14ac:dyDescent="0.2">
      <c r="A24" s="197"/>
      <c r="B24" s="11"/>
      <c r="C24" s="11"/>
      <c r="D24" s="12"/>
    </row>
    <row r="25" spans="1:6" s="6" customFormat="1" x14ac:dyDescent="0.2">
      <c r="A25" s="197" t="s">
        <v>59</v>
      </c>
      <c r="B25" s="11"/>
      <c r="C25" s="108">
        <f>C19*C9</f>
        <v>8497.5</v>
      </c>
      <c r="D25" s="109">
        <f>D19*C9</f>
        <v>820.78125</v>
      </c>
      <c r="E25" s="62"/>
    </row>
    <row r="26" spans="1:6" s="6" customFormat="1" x14ac:dyDescent="0.2">
      <c r="A26" s="10"/>
      <c r="B26" s="11"/>
      <c r="C26" s="67"/>
      <c r="D26" s="68"/>
      <c r="E26" s="62"/>
    </row>
    <row r="27" spans="1:6" s="89" customFormat="1" ht="30" customHeight="1" thickBot="1" x14ac:dyDescent="0.25">
      <c r="A27" s="110" t="s">
        <v>117</v>
      </c>
      <c r="B27" s="111"/>
      <c r="C27" s="112">
        <f>C25/D25</f>
        <v>10.352941176470589</v>
      </c>
      <c r="D27" s="113"/>
    </row>
    <row r="29" spans="1:6" ht="18" x14ac:dyDescent="0.2">
      <c r="A29" s="205" t="s">
        <v>115</v>
      </c>
      <c r="B29" s="204"/>
      <c r="C29" s="204"/>
      <c r="D29" s="204"/>
    </row>
    <row r="30" spans="1:6" x14ac:dyDescent="0.2">
      <c r="A30" s="199"/>
      <c r="B30" s="199"/>
      <c r="C30" s="199"/>
      <c r="D30" s="199"/>
    </row>
    <row r="31" spans="1:6" x14ac:dyDescent="0.2">
      <c r="A31" s="199"/>
      <c r="B31" s="199"/>
      <c r="C31" s="199"/>
      <c r="D31" s="199"/>
    </row>
    <row r="32" spans="1:6" x14ac:dyDescent="0.2">
      <c r="A32" s="199"/>
      <c r="B32" s="199"/>
      <c r="C32" s="199"/>
      <c r="D32" s="199"/>
    </row>
    <row r="33" spans="1:4" x14ac:dyDescent="0.2">
      <c r="A33" s="199"/>
      <c r="B33" s="199"/>
      <c r="C33" s="199"/>
      <c r="D33" s="199"/>
    </row>
    <row r="34" spans="1:4" x14ac:dyDescent="0.2">
      <c r="A34" s="199"/>
      <c r="B34" s="199"/>
      <c r="C34" s="199"/>
      <c r="D34" s="199"/>
    </row>
    <row r="35" spans="1:4" x14ac:dyDescent="0.2">
      <c r="A35" s="199"/>
      <c r="B35" s="199"/>
      <c r="C35" s="199"/>
      <c r="D35" s="199"/>
    </row>
    <row r="36" spans="1:4" x14ac:dyDescent="0.2">
      <c r="A36" s="199"/>
      <c r="B36" s="199"/>
      <c r="C36" s="199"/>
      <c r="D36" s="199"/>
    </row>
    <row r="37" spans="1:4" x14ac:dyDescent="0.2">
      <c r="A37" s="199"/>
      <c r="B37" s="199"/>
      <c r="C37" s="199"/>
      <c r="D37" s="199"/>
    </row>
    <row r="38" spans="1:4" x14ac:dyDescent="0.2">
      <c r="A38" s="199"/>
      <c r="B38" s="199"/>
      <c r="C38" s="199"/>
      <c r="D38" s="199"/>
    </row>
    <row r="39" spans="1:4" x14ac:dyDescent="0.2">
      <c r="A39" s="199"/>
      <c r="B39" s="199"/>
      <c r="C39" s="199"/>
      <c r="D39" s="199"/>
    </row>
    <row r="40" spans="1:4" x14ac:dyDescent="0.2">
      <c r="A40" s="199"/>
      <c r="B40" s="199"/>
      <c r="C40" s="199"/>
      <c r="D40" s="199"/>
    </row>
    <row r="41" spans="1:4" x14ac:dyDescent="0.2">
      <c r="A41" s="199"/>
      <c r="B41" s="199"/>
      <c r="C41" s="199"/>
      <c r="D41" s="199"/>
    </row>
    <row r="42" spans="1:4" x14ac:dyDescent="0.2">
      <c r="A42" s="199"/>
      <c r="B42" s="199"/>
      <c r="C42" s="199"/>
      <c r="D42" s="199"/>
    </row>
    <row r="43" spans="1:4" x14ac:dyDescent="0.2">
      <c r="A43" s="199"/>
      <c r="B43" s="199"/>
      <c r="C43" s="199"/>
      <c r="D43" s="199"/>
    </row>
    <row r="44" spans="1:4" x14ac:dyDescent="0.2">
      <c r="A44" s="199"/>
      <c r="B44" s="199"/>
      <c r="C44" s="199"/>
      <c r="D44" s="199"/>
    </row>
    <row r="45" spans="1:4" x14ac:dyDescent="0.2">
      <c r="A45" s="199"/>
      <c r="B45" s="199"/>
      <c r="C45" s="199"/>
      <c r="D45" s="199"/>
    </row>
  </sheetData>
  <mergeCells count="3">
    <mergeCell ref="A2:B4"/>
    <mergeCell ref="C2:C4"/>
    <mergeCell ref="D2:D4"/>
  </mergeCells>
  <hyperlinks>
    <hyperlink ref="A29" r:id="rId1" display="Need Help? Click Here to ask a question?" xr:uid="{0520AC9E-E3EE-4F7A-B9A9-8919886F9012}"/>
  </hyperlink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8D-E37B-4A79-B82A-D17BB14AE704}">
  <dimension ref="A1:J46"/>
  <sheetViews>
    <sheetView showGridLines="0" zoomScale="115" zoomScaleNormal="115" workbookViewId="0">
      <selection activeCell="A5" sqref="A5"/>
    </sheetView>
  </sheetViews>
  <sheetFormatPr baseColWidth="10" defaultColWidth="8.83203125" defaultRowHeight="15" x14ac:dyDescent="0.2"/>
  <cols>
    <col min="1" max="1" width="43.33203125" style="4" customWidth="1"/>
    <col min="2" max="2" width="16.5" style="4" customWidth="1"/>
    <col min="3" max="3" width="19.1640625" style="4" customWidth="1"/>
    <col min="4" max="4" width="0.1640625" style="4" hidden="1" customWidth="1"/>
    <col min="5" max="6" width="16.6640625" style="4" customWidth="1"/>
    <col min="7" max="8" width="8.33203125" style="4" customWidth="1"/>
    <col min="9" max="16384" width="8.83203125" style="4"/>
  </cols>
  <sheetData>
    <row r="1" spans="1:8" s="23" customFormat="1" ht="60" customHeight="1" x14ac:dyDescent="0.2">
      <c r="A1" s="53" t="s">
        <v>110</v>
      </c>
      <c r="B1" s="54"/>
      <c r="C1" s="54"/>
      <c r="D1" s="54"/>
      <c r="E1" s="54"/>
      <c r="F1" s="85"/>
      <c r="G1" s="85"/>
      <c r="H1" s="85"/>
    </row>
    <row r="2" spans="1:8" x14ac:dyDescent="0.2">
      <c r="A2" s="216" t="s">
        <v>123</v>
      </c>
      <c r="B2" s="216"/>
      <c r="C2" s="211" t="s">
        <v>101</v>
      </c>
      <c r="D2" s="213" t="s">
        <v>102</v>
      </c>
      <c r="E2" s="213" t="s">
        <v>102</v>
      </c>
    </row>
    <row r="3" spans="1:8" x14ac:dyDescent="0.2">
      <c r="A3" s="216"/>
      <c r="B3" s="216"/>
      <c r="C3" s="211"/>
      <c r="D3" s="214"/>
      <c r="E3" s="214"/>
    </row>
    <row r="4" spans="1:8" x14ac:dyDescent="0.2">
      <c r="A4" s="216"/>
      <c r="B4" s="216"/>
      <c r="C4" s="212"/>
      <c r="D4" s="215"/>
      <c r="E4" s="215"/>
    </row>
    <row r="5" spans="1:8" s="6" customFormat="1" ht="16" thickBot="1" x14ac:dyDescent="0.25"/>
    <row r="6" spans="1:8" s="6" customFormat="1" x14ac:dyDescent="0.2">
      <c r="A6" s="130"/>
      <c r="B6" s="131"/>
      <c r="C6" s="131" t="s">
        <v>66</v>
      </c>
      <c r="D6" s="132"/>
      <c r="E6" s="120"/>
    </row>
    <row r="7" spans="1:8" s="6" customFormat="1" x14ac:dyDescent="0.2">
      <c r="A7" s="194" t="s">
        <v>4</v>
      </c>
      <c r="B7" s="11"/>
      <c r="C7" s="98">
        <f>'1. Wages &amp; Jobs'!B16</f>
        <v>220</v>
      </c>
      <c r="D7" s="12"/>
      <c r="E7" s="122"/>
    </row>
    <row r="8" spans="1:8" s="6" customFormat="1" x14ac:dyDescent="0.2">
      <c r="A8" s="194" t="s">
        <v>5</v>
      </c>
      <c r="B8" s="11"/>
      <c r="C8" s="98">
        <f>'1. Wages &amp; Jobs'!B17</f>
        <v>150</v>
      </c>
      <c r="D8" s="12"/>
      <c r="E8" s="122"/>
    </row>
    <row r="9" spans="1:8" s="6" customFormat="1" x14ac:dyDescent="0.2">
      <c r="A9" s="194" t="s">
        <v>6</v>
      </c>
      <c r="B9" s="11"/>
      <c r="C9" s="98">
        <f>'1. Wages &amp; Jobs'!B18</f>
        <v>75</v>
      </c>
      <c r="D9" s="12"/>
      <c r="E9" s="122"/>
    </row>
    <row r="10" spans="1:8" s="6" customFormat="1" x14ac:dyDescent="0.2">
      <c r="A10" s="194" t="s">
        <v>7</v>
      </c>
      <c r="B10" s="11"/>
      <c r="C10" s="98">
        <f>'1. Wages &amp; Jobs'!B19</f>
        <v>25</v>
      </c>
      <c r="D10" s="12"/>
      <c r="E10" s="122"/>
    </row>
    <row r="11" spans="1:8" s="6" customFormat="1" x14ac:dyDescent="0.2">
      <c r="A11" s="194" t="s">
        <v>10</v>
      </c>
      <c r="B11" s="11"/>
      <c r="C11" s="98">
        <f>SUM(C7:C10)</f>
        <v>470</v>
      </c>
      <c r="D11" s="12"/>
      <c r="E11" s="122"/>
    </row>
    <row r="12" spans="1:8" s="6" customFormat="1" x14ac:dyDescent="0.2">
      <c r="A12" s="194" t="s">
        <v>83</v>
      </c>
      <c r="B12" s="11"/>
      <c r="C12" s="86">
        <v>0.15</v>
      </c>
      <c r="D12" s="12"/>
      <c r="E12" s="122"/>
    </row>
    <row r="13" spans="1:8" s="6" customFormat="1" x14ac:dyDescent="0.2">
      <c r="A13" s="194" t="s">
        <v>84</v>
      </c>
      <c r="B13" s="11"/>
      <c r="C13" s="115">
        <v>1</v>
      </c>
      <c r="D13" s="12" t="s">
        <v>88</v>
      </c>
      <c r="E13" s="122"/>
    </row>
    <row r="14" spans="1:8" s="6" customFormat="1" ht="16" thickBot="1" x14ac:dyDescent="0.25">
      <c r="A14" s="194"/>
      <c r="B14" s="11"/>
      <c r="C14" s="11"/>
      <c r="D14" s="12"/>
      <c r="E14" s="122"/>
    </row>
    <row r="15" spans="1:8" s="6" customFormat="1" x14ac:dyDescent="0.2">
      <c r="A15" s="194"/>
      <c r="B15" s="11"/>
      <c r="C15" s="156" t="s">
        <v>69</v>
      </c>
      <c r="D15" s="155" t="s">
        <v>56</v>
      </c>
      <c r="E15" s="122"/>
    </row>
    <row r="16" spans="1:8" s="6" customFormat="1" x14ac:dyDescent="0.2">
      <c r="A16" s="194" t="s">
        <v>73</v>
      </c>
      <c r="B16" s="11"/>
      <c r="C16" s="160">
        <v>2.5</v>
      </c>
      <c r="D16" s="157">
        <v>0.1</v>
      </c>
      <c r="E16" s="122"/>
    </row>
    <row r="17" spans="1:10" s="6" customFormat="1" x14ac:dyDescent="0.2">
      <c r="A17" s="194" t="s">
        <v>11</v>
      </c>
      <c r="B17" s="11"/>
      <c r="C17" s="160">
        <v>0.5</v>
      </c>
      <c r="D17" s="157">
        <v>0.25</v>
      </c>
      <c r="E17" s="122"/>
    </row>
    <row r="18" spans="1:10" s="6" customFormat="1" x14ac:dyDescent="0.2">
      <c r="A18" s="194" t="s">
        <v>74</v>
      </c>
      <c r="B18" s="11"/>
      <c r="C18" s="161">
        <f>C16*'1. Wages &amp; Jobs'!D9</f>
        <v>93.75</v>
      </c>
      <c r="D18" s="158">
        <f>D16*'1. Wages &amp; Jobs'!D9</f>
        <v>3.75</v>
      </c>
      <c r="E18" s="122"/>
    </row>
    <row r="19" spans="1:10" s="6" customFormat="1" x14ac:dyDescent="0.2">
      <c r="A19" s="194" t="s">
        <v>8</v>
      </c>
      <c r="B19" s="11"/>
      <c r="C19" s="161">
        <f>'1. Wages &amp; Jobs'!D8</f>
        <v>27.5</v>
      </c>
      <c r="D19" s="158">
        <f>D17*'1. Wages &amp; Jobs'!D8</f>
        <v>6.875</v>
      </c>
      <c r="E19" s="122"/>
      <c r="J19" s="73"/>
    </row>
    <row r="20" spans="1:10" s="6" customFormat="1" x14ac:dyDescent="0.2">
      <c r="A20" s="194" t="s">
        <v>2</v>
      </c>
      <c r="B20" s="11"/>
      <c r="C20" s="161">
        <f>C16*'1. Wages &amp; Jobs'!C11</f>
        <v>18.75</v>
      </c>
      <c r="D20" s="159">
        <v>0</v>
      </c>
      <c r="E20" s="122"/>
    </row>
    <row r="21" spans="1:10" s="6" customFormat="1" x14ac:dyDescent="0.2">
      <c r="A21" s="194" t="s">
        <v>94</v>
      </c>
      <c r="B21" s="11"/>
      <c r="C21" s="162" t="s">
        <v>85</v>
      </c>
      <c r="D21" s="158">
        <f>'1. Wages &amp; Jobs'!C13</f>
        <v>10</v>
      </c>
      <c r="E21" s="122"/>
    </row>
    <row r="22" spans="1:10" s="6" customFormat="1" x14ac:dyDescent="0.2">
      <c r="A22" s="194" t="s">
        <v>9</v>
      </c>
      <c r="B22" s="11"/>
      <c r="C22" s="161">
        <f>(C16*C18)+(C17*C19)+(C16*C20)</f>
        <v>295</v>
      </c>
      <c r="D22" s="158">
        <f>D19+D21</f>
        <v>16.875</v>
      </c>
      <c r="E22" s="122"/>
    </row>
    <row r="23" spans="1:10" s="6" customFormat="1" x14ac:dyDescent="0.2">
      <c r="A23" s="194"/>
      <c r="B23" s="11"/>
      <c r="C23" s="11"/>
      <c r="D23" s="12"/>
      <c r="E23" s="122"/>
    </row>
    <row r="24" spans="1:10" s="6" customFormat="1" x14ac:dyDescent="0.2">
      <c r="A24" s="194" t="s">
        <v>70</v>
      </c>
      <c r="B24" s="11"/>
      <c r="C24" s="114">
        <f>(C16+C17)*(C11*C12*C13)</f>
        <v>211.5</v>
      </c>
      <c r="D24" s="116">
        <f>(D16+D17)*C11*C12*C13</f>
        <v>24.675000000000001</v>
      </c>
      <c r="E24" s="122"/>
    </row>
    <row r="25" spans="1:10" s="6" customFormat="1" x14ac:dyDescent="0.2">
      <c r="A25" s="194" t="s">
        <v>65</v>
      </c>
      <c r="B25" s="11"/>
      <c r="C25" s="24">
        <f>C16*(C11*C12)</f>
        <v>176.25</v>
      </c>
      <c r="D25" s="26"/>
      <c r="E25" s="122"/>
    </row>
    <row r="26" spans="1:10" s="6" customFormat="1" x14ac:dyDescent="0.2">
      <c r="A26" s="121"/>
      <c r="B26" s="11"/>
      <c r="C26" s="24"/>
      <c r="D26" s="109">
        <f>C11*C12*D21</f>
        <v>705</v>
      </c>
      <c r="E26" s="122"/>
    </row>
    <row r="27" spans="1:10" s="89" customFormat="1" ht="30" customHeight="1" thickBot="1" x14ac:dyDescent="0.25">
      <c r="A27" s="126" t="s">
        <v>118</v>
      </c>
      <c r="B27" s="133"/>
      <c r="C27" s="134">
        <f>(C12*C11*C13)*C22</f>
        <v>20797.5</v>
      </c>
      <c r="D27" s="135">
        <f>((D19+D18)*(C11*C12*C13))+(D19*C11*C12)</f>
        <v>1233.75</v>
      </c>
      <c r="E27" s="136"/>
    </row>
    <row r="28" spans="1:10" s="6" customFormat="1" ht="14.25" customHeight="1" x14ac:dyDescent="0.2">
      <c r="A28" s="10"/>
      <c r="B28" s="11"/>
      <c r="C28" s="74"/>
      <c r="D28" s="12"/>
    </row>
    <row r="29" spans="1:10" s="6" customFormat="1" ht="22" hidden="1" thickBot="1" x14ac:dyDescent="0.3">
      <c r="A29" s="69" t="s">
        <v>67</v>
      </c>
      <c r="B29" s="75"/>
      <c r="C29" s="76">
        <f>C27/D27</f>
        <v>16.857142857142858</v>
      </c>
      <c r="D29" s="77"/>
    </row>
    <row r="30" spans="1:10" ht="18" x14ac:dyDescent="0.2">
      <c r="A30" s="205" t="s">
        <v>115</v>
      </c>
      <c r="B30" s="204"/>
      <c r="C30" s="204"/>
      <c r="D30" s="204"/>
    </row>
    <row r="31" spans="1:10" x14ac:dyDescent="0.2">
      <c r="A31" s="199"/>
      <c r="B31" s="199"/>
      <c r="C31" s="199"/>
      <c r="D31" s="199"/>
    </row>
    <row r="32" spans="1:10" x14ac:dyDescent="0.2">
      <c r="A32" s="199"/>
      <c r="B32" s="199"/>
      <c r="C32" s="199"/>
      <c r="D32" s="199"/>
    </row>
    <row r="33" spans="1:4" x14ac:dyDescent="0.2">
      <c r="A33" s="199"/>
      <c r="B33" s="199"/>
      <c r="C33" s="199"/>
      <c r="D33" s="199"/>
    </row>
    <row r="34" spans="1:4" x14ac:dyDescent="0.2">
      <c r="A34" s="199"/>
      <c r="B34" s="199"/>
      <c r="C34" s="199"/>
      <c r="D34" s="199"/>
    </row>
    <row r="35" spans="1:4" x14ac:dyDescent="0.2">
      <c r="A35" s="199"/>
      <c r="B35" s="199"/>
      <c r="C35" s="199"/>
      <c r="D35" s="199"/>
    </row>
    <row r="36" spans="1:4" x14ac:dyDescent="0.2">
      <c r="A36" s="199"/>
      <c r="B36" s="199"/>
      <c r="C36" s="199"/>
      <c r="D36" s="199"/>
    </row>
    <row r="37" spans="1:4" x14ac:dyDescent="0.2">
      <c r="A37" s="199"/>
      <c r="B37" s="199"/>
      <c r="C37" s="199"/>
      <c r="D37" s="199"/>
    </row>
    <row r="38" spans="1:4" x14ac:dyDescent="0.2">
      <c r="A38" s="199"/>
      <c r="B38" s="199"/>
      <c r="C38" s="199"/>
      <c r="D38" s="199"/>
    </row>
    <row r="39" spans="1:4" x14ac:dyDescent="0.2">
      <c r="A39" s="199"/>
      <c r="B39" s="199"/>
      <c r="C39" s="199"/>
      <c r="D39" s="199"/>
    </row>
    <row r="40" spans="1:4" x14ac:dyDescent="0.2">
      <c r="A40" s="199"/>
      <c r="B40" s="199"/>
      <c r="C40" s="199"/>
      <c r="D40" s="199"/>
    </row>
    <row r="41" spans="1:4" x14ac:dyDescent="0.2">
      <c r="A41" s="199"/>
      <c r="B41" s="199"/>
      <c r="C41" s="199"/>
      <c r="D41" s="199"/>
    </row>
    <row r="42" spans="1:4" x14ac:dyDescent="0.2">
      <c r="A42" s="199"/>
      <c r="B42" s="199"/>
      <c r="C42" s="199"/>
      <c r="D42" s="199"/>
    </row>
    <row r="43" spans="1:4" x14ac:dyDescent="0.2">
      <c r="A43" s="199"/>
      <c r="B43" s="199"/>
      <c r="C43" s="199"/>
      <c r="D43" s="199"/>
    </row>
    <row r="44" spans="1:4" x14ac:dyDescent="0.2">
      <c r="A44" s="199"/>
      <c r="B44" s="199"/>
      <c r="C44" s="199"/>
      <c r="D44" s="199"/>
    </row>
    <row r="45" spans="1:4" x14ac:dyDescent="0.2">
      <c r="A45" s="199"/>
      <c r="B45" s="199"/>
      <c r="C45" s="199"/>
      <c r="D45" s="199"/>
    </row>
    <row r="46" spans="1:4" x14ac:dyDescent="0.2">
      <c r="A46" s="199"/>
      <c r="B46" s="199"/>
      <c r="C46" s="199"/>
      <c r="D46" s="199"/>
    </row>
  </sheetData>
  <mergeCells count="4">
    <mergeCell ref="A2:B4"/>
    <mergeCell ref="C2:C4"/>
    <mergeCell ref="D2:D4"/>
    <mergeCell ref="E2:E4"/>
  </mergeCells>
  <hyperlinks>
    <hyperlink ref="A30" r:id="rId1" display="Need Help? Click Here to ask a question?" xr:uid="{461D1F23-D3E0-459A-AD8F-EBC28C32E50F}"/>
  </hyperlinks>
  <pageMargins left="0.7" right="0.7" top="0.75" bottom="0.75" header="0.3" footer="0.3"/>
  <pageSetup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19EA-23E6-4273-A10D-258EFB547E39}">
  <dimension ref="A1:J47"/>
  <sheetViews>
    <sheetView showGridLines="0" zoomScale="115" zoomScaleNormal="115" workbookViewId="0">
      <selection activeCell="A5" sqref="A5"/>
    </sheetView>
  </sheetViews>
  <sheetFormatPr baseColWidth="10" defaultColWidth="8.83203125" defaultRowHeight="15" x14ac:dyDescent="0.2"/>
  <cols>
    <col min="1" max="1" width="43.33203125" style="4" customWidth="1"/>
    <col min="2" max="2" width="8.33203125" style="4" customWidth="1"/>
    <col min="3" max="4" width="16.6640625" style="4" customWidth="1"/>
    <col min="5" max="5" width="16.5" style="4" customWidth="1"/>
    <col min="6" max="6" width="18" style="4" customWidth="1"/>
    <col min="7" max="7" width="12.6640625" style="4" customWidth="1"/>
    <col min="8" max="16384" width="8.83203125" style="4"/>
  </cols>
  <sheetData>
    <row r="1" spans="1:6" s="23" customFormat="1" ht="60" customHeight="1" x14ac:dyDescent="0.2">
      <c r="A1" s="53" t="s">
        <v>97</v>
      </c>
      <c r="B1" s="54"/>
      <c r="C1" s="54"/>
      <c r="D1" s="54"/>
      <c r="E1" s="54"/>
    </row>
    <row r="2" spans="1:6" ht="15" customHeight="1" x14ac:dyDescent="0.2">
      <c r="A2" s="223" t="s">
        <v>125</v>
      </c>
      <c r="B2" s="224"/>
      <c r="C2" s="225"/>
      <c r="D2" s="211" t="s">
        <v>101</v>
      </c>
      <c r="E2" s="213" t="s">
        <v>102</v>
      </c>
      <c r="F2" s="23"/>
    </row>
    <row r="3" spans="1:6" x14ac:dyDescent="0.2">
      <c r="A3" s="226"/>
      <c r="B3" s="227"/>
      <c r="C3" s="228"/>
      <c r="D3" s="211"/>
      <c r="E3" s="214"/>
      <c r="F3" s="23"/>
    </row>
    <row r="4" spans="1:6" x14ac:dyDescent="0.2">
      <c r="A4" s="229"/>
      <c r="B4" s="230"/>
      <c r="C4" s="231"/>
      <c r="D4" s="212"/>
      <c r="E4" s="215"/>
      <c r="F4" s="23"/>
    </row>
    <row r="5" spans="1:6" s="6" customFormat="1" ht="16" thickBot="1" x14ac:dyDescent="0.25"/>
    <row r="6" spans="1:6" s="6" customFormat="1" x14ac:dyDescent="0.2">
      <c r="A6" s="170"/>
      <c r="B6" s="171"/>
      <c r="C6" s="171" t="s">
        <v>66</v>
      </c>
      <c r="D6" s="172"/>
    </row>
    <row r="7" spans="1:6" s="6" customFormat="1" x14ac:dyDescent="0.2">
      <c r="A7" s="206" t="s">
        <v>4</v>
      </c>
      <c r="B7" s="11"/>
      <c r="C7" s="98">
        <f>'1. Wages &amp; Jobs'!B16</f>
        <v>220</v>
      </c>
      <c r="D7" s="173"/>
    </row>
    <row r="8" spans="1:6" s="6" customFormat="1" x14ac:dyDescent="0.2">
      <c r="A8" s="206" t="s">
        <v>5</v>
      </c>
      <c r="B8" s="11"/>
      <c r="C8" s="98">
        <f>'1. Wages &amp; Jobs'!B17</f>
        <v>150</v>
      </c>
      <c r="D8" s="173"/>
    </row>
    <row r="9" spans="1:6" s="6" customFormat="1" x14ac:dyDescent="0.2">
      <c r="A9" s="206" t="s">
        <v>6</v>
      </c>
      <c r="B9" s="11"/>
      <c r="C9" s="98">
        <f>'1. Wages &amp; Jobs'!B18</f>
        <v>75</v>
      </c>
      <c r="D9" s="173"/>
    </row>
    <row r="10" spans="1:6" s="6" customFormat="1" x14ac:dyDescent="0.2">
      <c r="A10" s="206" t="s">
        <v>7</v>
      </c>
      <c r="B10" s="11"/>
      <c r="C10" s="98">
        <f>'1. Wages &amp; Jobs'!B19</f>
        <v>25</v>
      </c>
      <c r="D10" s="173"/>
    </row>
    <row r="11" spans="1:6" s="6" customFormat="1" x14ac:dyDescent="0.2">
      <c r="A11" s="206" t="s">
        <v>10</v>
      </c>
      <c r="B11" s="11"/>
      <c r="C11" s="98">
        <f>SUM(C7:C10)</f>
        <v>470</v>
      </c>
      <c r="D11" s="173"/>
    </row>
    <row r="12" spans="1:6" s="6" customFormat="1" x14ac:dyDescent="0.2">
      <c r="A12" s="206" t="s">
        <v>83</v>
      </c>
      <c r="B12" s="11"/>
      <c r="C12" s="86">
        <f>'4. Forms &amp; Contracts - Current'!C12</f>
        <v>0.15</v>
      </c>
      <c r="D12" s="173"/>
    </row>
    <row r="13" spans="1:6" s="6" customFormat="1" x14ac:dyDescent="0.2">
      <c r="A13" s="206" t="s">
        <v>109</v>
      </c>
      <c r="B13" s="11"/>
      <c r="C13" s="115">
        <f>'4. Forms &amp; Contracts - Current'!C13</f>
        <v>1</v>
      </c>
      <c r="D13" s="173"/>
    </row>
    <row r="14" spans="1:6" s="6" customFormat="1" x14ac:dyDescent="0.2">
      <c r="A14" s="206"/>
      <c r="B14" s="11"/>
      <c r="C14" s="11"/>
      <c r="D14" s="173"/>
    </row>
    <row r="15" spans="1:6" s="6" customFormat="1" x14ac:dyDescent="0.2">
      <c r="A15" s="206"/>
      <c r="B15" s="11"/>
      <c r="C15" s="163" t="s">
        <v>69</v>
      </c>
      <c r="D15" s="174" t="s">
        <v>96</v>
      </c>
    </row>
    <row r="16" spans="1:6" s="6" customFormat="1" x14ac:dyDescent="0.2">
      <c r="A16" s="206" t="s">
        <v>73</v>
      </c>
      <c r="B16" s="11"/>
      <c r="C16" s="160">
        <f>'4. Forms &amp; Contracts - Current'!C16</f>
        <v>2.5</v>
      </c>
      <c r="D16" s="175">
        <v>0.1</v>
      </c>
    </row>
    <row r="17" spans="1:10" s="6" customFormat="1" x14ac:dyDescent="0.2">
      <c r="A17" s="206" t="s">
        <v>11</v>
      </c>
      <c r="B17" s="11"/>
      <c r="C17" s="160">
        <f>'4. Forms &amp; Contracts - Current'!C17</f>
        <v>0.5</v>
      </c>
      <c r="D17" s="175">
        <v>0.25</v>
      </c>
    </row>
    <row r="18" spans="1:10" s="6" customFormat="1" x14ac:dyDescent="0.2">
      <c r="A18" s="206" t="s">
        <v>74</v>
      </c>
      <c r="B18" s="11"/>
      <c r="C18" s="161">
        <f>C16*'1. Wages &amp; Jobs'!D9</f>
        <v>93.75</v>
      </c>
      <c r="D18" s="176">
        <f>D16*'1. Wages &amp; Jobs'!D9</f>
        <v>3.75</v>
      </c>
    </row>
    <row r="19" spans="1:10" s="6" customFormat="1" x14ac:dyDescent="0.2">
      <c r="A19" s="206" t="s">
        <v>8</v>
      </c>
      <c r="B19" s="11"/>
      <c r="C19" s="161">
        <f>'1. Wages &amp; Jobs'!D8</f>
        <v>27.5</v>
      </c>
      <c r="D19" s="176">
        <f>D17*'1. Wages &amp; Jobs'!D8</f>
        <v>6.875</v>
      </c>
      <c r="J19" s="73"/>
    </row>
    <row r="20" spans="1:10" s="6" customFormat="1" x14ac:dyDescent="0.2">
      <c r="A20" s="206" t="s">
        <v>2</v>
      </c>
      <c r="B20" s="11"/>
      <c r="C20" s="161">
        <f>C16*'1. Wages &amp; Jobs'!C11</f>
        <v>18.75</v>
      </c>
      <c r="D20" s="175">
        <v>0</v>
      </c>
    </row>
    <row r="21" spans="1:10" s="6" customFormat="1" x14ac:dyDescent="0.2">
      <c r="A21" s="206" t="s">
        <v>94</v>
      </c>
      <c r="B21" s="11"/>
      <c r="C21" s="162" t="s">
        <v>85</v>
      </c>
      <c r="D21" s="176">
        <f>'1. Wages &amp; Jobs'!C13</f>
        <v>10</v>
      </c>
    </row>
    <row r="22" spans="1:10" s="6" customFormat="1" x14ac:dyDescent="0.2">
      <c r="A22" s="206" t="s">
        <v>9</v>
      </c>
      <c r="B22" s="11"/>
      <c r="C22" s="161">
        <f>(C16*C18)+(C17*C19)+(C16*C20)</f>
        <v>295</v>
      </c>
      <c r="D22" s="176">
        <f>D19+D21</f>
        <v>16.875</v>
      </c>
    </row>
    <row r="23" spans="1:10" s="6" customFormat="1" x14ac:dyDescent="0.2">
      <c r="A23" s="206"/>
      <c r="B23" s="11"/>
      <c r="C23" s="164"/>
      <c r="D23" s="177"/>
    </row>
    <row r="24" spans="1:10" s="6" customFormat="1" x14ac:dyDescent="0.2">
      <c r="A24" s="206" t="s">
        <v>70</v>
      </c>
      <c r="B24" s="11"/>
      <c r="C24" s="165">
        <f>(C16+C17)*(C11*C12*C13)</f>
        <v>211.5</v>
      </c>
      <c r="D24" s="178">
        <f>(D16+D17)*C11*C12*C13</f>
        <v>24.675000000000001</v>
      </c>
    </row>
    <row r="25" spans="1:10" s="6" customFormat="1" x14ac:dyDescent="0.2">
      <c r="A25" s="206" t="s">
        <v>65</v>
      </c>
      <c r="B25" s="11"/>
      <c r="C25" s="28">
        <f>C16*(C11*C12)</f>
        <v>176.25</v>
      </c>
      <c r="D25" s="179"/>
    </row>
    <row r="26" spans="1:10" s="6" customFormat="1" x14ac:dyDescent="0.2">
      <c r="A26" s="206" t="s">
        <v>95</v>
      </c>
      <c r="B26" s="11"/>
      <c r="C26" s="28"/>
      <c r="D26" s="176">
        <f>C11*C12*D21</f>
        <v>705</v>
      </c>
    </row>
    <row r="27" spans="1:10" s="6" customFormat="1" x14ac:dyDescent="0.2">
      <c r="A27" s="206" t="s">
        <v>3</v>
      </c>
      <c r="B27" s="11"/>
      <c r="C27" s="161">
        <f>(C12*C11*C13)*C22</f>
        <v>20797.5</v>
      </c>
      <c r="D27" s="176">
        <f>((D19+D18)*(C11*C12*C13))+(D19*C11*C12)</f>
        <v>1233.75</v>
      </c>
    </row>
    <row r="28" spans="1:10" s="6" customFormat="1" ht="16" thickBot="1" x14ac:dyDescent="0.25">
      <c r="A28" s="180"/>
      <c r="B28" s="181"/>
      <c r="C28" s="182"/>
      <c r="D28" s="183"/>
    </row>
    <row r="29" spans="1:10" s="89" customFormat="1" ht="30" customHeight="1" x14ac:dyDescent="0.2">
      <c r="A29" s="166" t="s">
        <v>119</v>
      </c>
      <c r="B29" s="167"/>
      <c r="C29" s="168">
        <f>C27/D27</f>
        <v>16.857142857142858</v>
      </c>
      <c r="D29" s="169"/>
      <c r="E29" s="184"/>
    </row>
    <row r="31" spans="1:10" ht="18" x14ac:dyDescent="0.2">
      <c r="A31" s="205" t="s">
        <v>115</v>
      </c>
      <c r="B31" s="204"/>
      <c r="C31" s="204"/>
      <c r="D31" s="204"/>
    </row>
    <row r="32" spans="1:10" x14ac:dyDescent="0.2">
      <c r="A32" s="199"/>
      <c r="B32" s="199"/>
      <c r="C32" s="199"/>
      <c r="D32" s="199"/>
    </row>
    <row r="33" spans="1:4" x14ac:dyDescent="0.2">
      <c r="A33" s="199"/>
      <c r="B33" s="199"/>
      <c r="C33" s="199"/>
      <c r="D33" s="199"/>
    </row>
    <row r="34" spans="1:4" x14ac:dyDescent="0.2">
      <c r="A34" s="199"/>
      <c r="B34" s="199"/>
      <c r="C34" s="199"/>
      <c r="D34" s="199"/>
    </row>
    <row r="35" spans="1:4" x14ac:dyDescent="0.2">
      <c r="A35" s="199"/>
      <c r="B35" s="199"/>
      <c r="C35" s="199"/>
      <c r="D35" s="199"/>
    </row>
    <row r="36" spans="1:4" x14ac:dyDescent="0.2">
      <c r="A36" s="199"/>
      <c r="B36" s="199"/>
      <c r="C36" s="199"/>
      <c r="D36" s="199"/>
    </row>
    <row r="37" spans="1:4" x14ac:dyDescent="0.2">
      <c r="A37" s="199"/>
      <c r="B37" s="199"/>
      <c r="C37" s="199"/>
      <c r="D37" s="199"/>
    </row>
    <row r="38" spans="1:4" x14ac:dyDescent="0.2">
      <c r="A38" s="199"/>
      <c r="B38" s="199"/>
      <c r="C38" s="199"/>
      <c r="D38" s="199"/>
    </row>
    <row r="39" spans="1:4" x14ac:dyDescent="0.2">
      <c r="A39" s="199"/>
      <c r="B39" s="199"/>
      <c r="C39" s="199"/>
      <c r="D39" s="199"/>
    </row>
    <row r="40" spans="1:4" x14ac:dyDescent="0.2">
      <c r="A40" s="199"/>
      <c r="B40" s="199"/>
      <c r="C40" s="199"/>
      <c r="D40" s="199"/>
    </row>
    <row r="41" spans="1:4" x14ac:dyDescent="0.2">
      <c r="A41" s="199"/>
      <c r="B41" s="199"/>
      <c r="C41" s="199"/>
      <c r="D41" s="199"/>
    </row>
    <row r="42" spans="1:4" x14ac:dyDescent="0.2">
      <c r="A42" s="199"/>
      <c r="B42" s="199"/>
      <c r="C42" s="199"/>
      <c r="D42" s="199"/>
    </row>
    <row r="43" spans="1:4" x14ac:dyDescent="0.2">
      <c r="A43" s="199"/>
      <c r="B43" s="199"/>
      <c r="C43" s="199"/>
      <c r="D43" s="199"/>
    </row>
    <row r="44" spans="1:4" x14ac:dyDescent="0.2">
      <c r="A44" s="199"/>
      <c r="B44" s="199"/>
      <c r="C44" s="199"/>
      <c r="D44" s="199"/>
    </row>
    <row r="45" spans="1:4" x14ac:dyDescent="0.2">
      <c r="A45" s="199"/>
      <c r="B45" s="199"/>
      <c r="C45" s="199"/>
      <c r="D45" s="199"/>
    </row>
    <row r="46" spans="1:4" x14ac:dyDescent="0.2">
      <c r="A46" s="199"/>
      <c r="B46" s="199"/>
      <c r="C46" s="199"/>
      <c r="D46" s="199"/>
    </row>
    <row r="47" spans="1:4" x14ac:dyDescent="0.2">
      <c r="A47" s="199"/>
      <c r="B47" s="199"/>
      <c r="C47" s="199"/>
      <c r="D47" s="199"/>
    </row>
  </sheetData>
  <mergeCells count="3">
    <mergeCell ref="A2:C4"/>
    <mergeCell ref="D2:D4"/>
    <mergeCell ref="E2:E4"/>
  </mergeCells>
  <hyperlinks>
    <hyperlink ref="A31" r:id="rId1" display="Need Help? Click Here to ask a question?" xr:uid="{24D9EC29-B161-482C-A474-A2764D1C9E1D}"/>
  </hyperlinks>
  <pageMargins left="0.7" right="0.7" top="0.75" bottom="0.7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4252-40C8-46D6-9F23-908B4334FB56}">
  <dimension ref="A1:R84"/>
  <sheetViews>
    <sheetView showGridLines="0" zoomScaleNormal="100" workbookViewId="0">
      <selection activeCell="A5" sqref="A5"/>
    </sheetView>
  </sheetViews>
  <sheetFormatPr baseColWidth="10" defaultColWidth="8.83203125" defaultRowHeight="15" x14ac:dyDescent="0.2"/>
  <cols>
    <col min="1" max="1" width="43.33203125" style="4" customWidth="1"/>
    <col min="2" max="3" width="16.6640625" style="4" customWidth="1"/>
    <col min="4" max="4" width="7" style="4" customWidth="1"/>
    <col min="5" max="5" width="41.6640625" style="4" customWidth="1"/>
    <col min="6" max="7" width="16.6640625" style="4" customWidth="1"/>
    <col min="8" max="8" width="8.1640625" style="4" customWidth="1"/>
    <col min="9" max="9" width="39.1640625" style="4" customWidth="1"/>
    <col min="10" max="10" width="11.6640625" style="4" customWidth="1"/>
    <col min="11" max="11" width="12.6640625" style="4" customWidth="1"/>
    <col min="12" max="12" width="8.83203125" style="4"/>
    <col min="13" max="13" width="39.83203125" style="4" customWidth="1"/>
    <col min="14" max="16384" width="8.83203125" style="4"/>
  </cols>
  <sheetData>
    <row r="1" spans="1:9" s="3" customFormat="1" ht="60" customHeight="1" x14ac:dyDescent="0.2">
      <c r="A1" s="1" t="s">
        <v>99</v>
      </c>
      <c r="B1" s="2"/>
      <c r="C1" s="2"/>
      <c r="D1" s="2"/>
      <c r="E1" s="2"/>
      <c r="F1" s="2"/>
      <c r="G1" s="2"/>
      <c r="H1" s="193"/>
      <c r="I1" s="193"/>
    </row>
    <row r="2" spans="1:9" ht="15" customHeight="1" x14ac:dyDescent="0.2">
      <c r="A2" s="238" t="s">
        <v>126</v>
      </c>
      <c r="B2" s="239"/>
      <c r="C2" s="239"/>
      <c r="D2" s="240"/>
      <c r="E2" s="211" t="s">
        <v>101</v>
      </c>
      <c r="F2" s="232" t="s">
        <v>102</v>
      </c>
      <c r="G2" s="233"/>
    </row>
    <row r="3" spans="1:9" x14ac:dyDescent="0.2">
      <c r="A3" s="241"/>
      <c r="B3" s="242"/>
      <c r="C3" s="242"/>
      <c r="D3" s="243"/>
      <c r="E3" s="211"/>
      <c r="F3" s="234"/>
      <c r="G3" s="235"/>
    </row>
    <row r="4" spans="1:9" s="23" customFormat="1" ht="21" customHeight="1" x14ac:dyDescent="0.2">
      <c r="A4" s="244"/>
      <c r="B4" s="245"/>
      <c r="C4" s="245"/>
      <c r="D4" s="246"/>
      <c r="E4" s="212"/>
      <c r="F4" s="236"/>
      <c r="G4" s="237"/>
    </row>
    <row r="7" spans="1:9" ht="21" x14ac:dyDescent="0.25">
      <c r="A7" s="5"/>
      <c r="B7" s="21" t="s">
        <v>19</v>
      </c>
      <c r="C7" s="22"/>
      <c r="D7" s="6"/>
      <c r="E7" s="6"/>
      <c r="F7" s="6"/>
      <c r="G7" s="6"/>
      <c r="H7" s="6"/>
    </row>
    <row r="8" spans="1:9" ht="16" thickBot="1" x14ac:dyDescent="0.25">
      <c r="A8" s="6"/>
      <c r="B8" s="6"/>
      <c r="C8" s="6"/>
      <c r="D8" s="6"/>
      <c r="E8" s="6"/>
      <c r="F8" s="6"/>
      <c r="G8" s="6"/>
      <c r="H8" s="6"/>
    </row>
    <row r="9" spans="1:9" x14ac:dyDescent="0.2">
      <c r="A9" s="7" t="s">
        <v>66</v>
      </c>
      <c r="B9" s="8"/>
      <c r="C9" s="8"/>
      <c r="D9" s="8"/>
      <c r="E9" s="27"/>
      <c r="F9" s="8"/>
      <c r="G9" s="9"/>
      <c r="H9" s="6"/>
    </row>
    <row r="10" spans="1:9" x14ac:dyDescent="0.2">
      <c r="A10" s="197" t="s">
        <v>4</v>
      </c>
      <c r="B10" s="28">
        <f>'1. Wages &amp; Jobs'!B16</f>
        <v>220</v>
      </c>
      <c r="C10" s="11"/>
      <c r="D10" s="11"/>
      <c r="E10" s="10"/>
      <c r="F10" s="11"/>
      <c r="G10" s="12"/>
      <c r="H10" s="6"/>
    </row>
    <row r="11" spans="1:9" x14ac:dyDescent="0.2">
      <c r="A11" s="197"/>
      <c r="B11" s="11"/>
      <c r="C11" s="11"/>
      <c r="D11" s="11"/>
      <c r="E11" s="197" t="s">
        <v>5</v>
      </c>
      <c r="F11" s="28">
        <f>'1. Wages &amp; Jobs'!B17</f>
        <v>150</v>
      </c>
      <c r="G11" s="12"/>
      <c r="H11" s="6"/>
    </row>
    <row r="12" spans="1:9" x14ac:dyDescent="0.2">
      <c r="A12" s="197" t="s">
        <v>6</v>
      </c>
      <c r="B12" s="24">
        <f>'1. Wages &amp; Jobs'!B18</f>
        <v>75</v>
      </c>
      <c r="C12" s="11"/>
      <c r="D12" s="11"/>
      <c r="E12" s="10"/>
      <c r="F12" s="11"/>
      <c r="G12" s="12"/>
      <c r="H12" s="6"/>
    </row>
    <row r="13" spans="1:9" x14ac:dyDescent="0.2">
      <c r="A13" s="197" t="s">
        <v>7</v>
      </c>
      <c r="B13" s="24">
        <f>'1. Wages &amp; Jobs'!B19</f>
        <v>25</v>
      </c>
      <c r="C13" s="11"/>
      <c r="D13" s="11"/>
      <c r="E13" s="10"/>
      <c r="F13" s="11"/>
      <c r="G13" s="12"/>
      <c r="H13" s="6"/>
    </row>
    <row r="14" spans="1:9" ht="16" thickBot="1" x14ac:dyDescent="0.25">
      <c r="A14" s="209" t="s">
        <v>10</v>
      </c>
      <c r="B14" s="25">
        <f>B10+B12+B13</f>
        <v>320</v>
      </c>
      <c r="C14" s="14"/>
      <c r="D14" s="14"/>
      <c r="E14" s="13"/>
      <c r="F14" s="14"/>
      <c r="G14" s="15"/>
      <c r="H14" s="6"/>
    </row>
    <row r="15" spans="1:9" x14ac:dyDescent="0.2">
      <c r="A15" s="6"/>
      <c r="B15" s="6"/>
      <c r="C15" s="6"/>
      <c r="D15" s="6"/>
      <c r="E15" s="6"/>
      <c r="F15" s="6"/>
      <c r="G15" s="6"/>
      <c r="H15" s="6"/>
    </row>
    <row r="16" spans="1:9" x14ac:dyDescent="0.2">
      <c r="A16" s="35" t="s">
        <v>86</v>
      </c>
      <c r="B16" s="33"/>
      <c r="C16" s="33"/>
      <c r="D16" s="6"/>
      <c r="E16" s="34" t="s">
        <v>87</v>
      </c>
      <c r="F16" s="33"/>
      <c r="G16" s="33"/>
      <c r="H16" s="6"/>
    </row>
    <row r="17" spans="1:18" s="6" customFormat="1" x14ac:dyDescent="0.2">
      <c r="A17" s="37"/>
      <c r="B17" s="38"/>
      <c r="C17" s="38"/>
      <c r="E17" s="39"/>
      <c r="F17" s="38"/>
      <c r="G17" s="38"/>
    </row>
    <row r="18" spans="1:18" x14ac:dyDescent="0.2">
      <c r="A18" s="5" t="s">
        <v>31</v>
      </c>
      <c r="B18" s="16" t="s">
        <v>43</v>
      </c>
      <c r="C18" s="16" t="s">
        <v>96</v>
      </c>
      <c r="D18" s="6"/>
      <c r="E18" s="5" t="s">
        <v>31</v>
      </c>
      <c r="F18" s="16" t="s">
        <v>43</v>
      </c>
      <c r="G18" s="16" t="s">
        <v>96</v>
      </c>
      <c r="H18" s="6"/>
    </row>
    <row r="19" spans="1:18" x14ac:dyDescent="0.2">
      <c r="A19" s="207" t="s">
        <v>25</v>
      </c>
      <c r="B19" s="29">
        <v>0.2</v>
      </c>
      <c r="C19" s="31">
        <v>0.1</v>
      </c>
      <c r="D19" s="6"/>
      <c r="E19" s="207" t="s">
        <v>25</v>
      </c>
      <c r="F19" s="29">
        <v>0.25</v>
      </c>
      <c r="G19" s="32">
        <v>0.1</v>
      </c>
      <c r="H19" s="6"/>
    </row>
    <row r="20" spans="1:18" x14ac:dyDescent="0.2">
      <c r="A20" s="207" t="s">
        <v>26</v>
      </c>
      <c r="B20" s="29">
        <v>0</v>
      </c>
      <c r="C20" s="31">
        <v>0.01</v>
      </c>
      <c r="D20" s="6"/>
      <c r="E20" s="207" t="s">
        <v>26</v>
      </c>
      <c r="F20" s="29">
        <v>0.25</v>
      </c>
      <c r="G20" s="32">
        <v>0.01</v>
      </c>
      <c r="H20" s="6"/>
    </row>
    <row r="21" spans="1:18" x14ac:dyDescent="0.2">
      <c r="A21" s="207" t="s">
        <v>27</v>
      </c>
      <c r="B21" s="29">
        <v>0.3</v>
      </c>
      <c r="C21" s="31">
        <v>0.01</v>
      </c>
      <c r="D21" s="6"/>
      <c r="E21" s="207" t="s">
        <v>27</v>
      </c>
      <c r="F21" s="29">
        <v>0.25</v>
      </c>
      <c r="G21" s="32">
        <v>0.05</v>
      </c>
      <c r="H21" s="6"/>
    </row>
    <row r="22" spans="1:18" x14ac:dyDescent="0.2">
      <c r="A22" s="207" t="s">
        <v>28</v>
      </c>
      <c r="B22" s="29">
        <v>0</v>
      </c>
      <c r="C22" s="31">
        <v>0.01</v>
      </c>
      <c r="D22" s="6"/>
      <c r="E22" s="207" t="s">
        <v>28</v>
      </c>
      <c r="F22" s="29">
        <v>0.1</v>
      </c>
      <c r="G22" s="32">
        <v>0.01</v>
      </c>
      <c r="H22" s="6"/>
    </row>
    <row r="23" spans="1:18" x14ac:dyDescent="0.2">
      <c r="A23" s="207" t="s">
        <v>29</v>
      </c>
      <c r="B23" s="29">
        <v>0</v>
      </c>
      <c r="C23" s="31">
        <v>0.1</v>
      </c>
      <c r="D23" s="6"/>
      <c r="E23" s="207" t="s">
        <v>29</v>
      </c>
      <c r="F23" s="29">
        <v>0.2</v>
      </c>
      <c r="G23" s="32">
        <v>0.2</v>
      </c>
      <c r="H23" s="6"/>
    </row>
    <row r="24" spans="1:18" x14ac:dyDescent="0.2">
      <c r="A24" s="207" t="s">
        <v>30</v>
      </c>
      <c r="B24" s="29">
        <v>0.1</v>
      </c>
      <c r="C24" s="31">
        <v>0.01</v>
      </c>
      <c r="D24" s="6"/>
      <c r="E24" s="207" t="s">
        <v>30</v>
      </c>
      <c r="F24" s="29">
        <v>0.1</v>
      </c>
      <c r="G24" s="32">
        <v>0.01</v>
      </c>
      <c r="H24" s="6"/>
    </row>
    <row r="25" spans="1:18" x14ac:dyDescent="0.2">
      <c r="A25" s="208" t="s">
        <v>7</v>
      </c>
      <c r="B25" s="30">
        <v>0</v>
      </c>
      <c r="C25" s="31">
        <v>0.01</v>
      </c>
      <c r="D25" s="6"/>
      <c r="E25" s="207" t="s">
        <v>7</v>
      </c>
      <c r="F25" s="30">
        <v>0</v>
      </c>
      <c r="G25" s="32">
        <v>0.01</v>
      </c>
      <c r="H25" s="6"/>
      <c r="R25" s="17"/>
    </row>
    <row r="26" spans="1:18" x14ac:dyDescent="0.2">
      <c r="A26" s="41" t="s">
        <v>35</v>
      </c>
      <c r="B26" s="42">
        <f>SUM(B19:B25)</f>
        <v>0.6</v>
      </c>
      <c r="C26" s="42">
        <f>SUM(C19:C25)</f>
        <v>0.25</v>
      </c>
      <c r="D26" s="6"/>
      <c r="E26" s="41" t="s">
        <v>35</v>
      </c>
      <c r="F26" s="42">
        <f>SUM(F19:F25)</f>
        <v>1.1500000000000001</v>
      </c>
      <c r="G26" s="43">
        <f>SUM(G19:G25)</f>
        <v>0.39</v>
      </c>
      <c r="H26" s="6"/>
    </row>
    <row r="27" spans="1:18" x14ac:dyDescent="0.2">
      <c r="A27" s="6"/>
      <c r="B27" s="6"/>
      <c r="C27" s="6"/>
      <c r="D27" s="6"/>
      <c r="E27" s="6"/>
      <c r="F27" s="6"/>
      <c r="G27" s="6"/>
      <c r="H27" s="6"/>
    </row>
    <row r="28" spans="1:18" x14ac:dyDescent="0.2">
      <c r="A28" s="33" t="s">
        <v>39</v>
      </c>
      <c r="B28" s="40">
        <f>B26*'1. Wages &amp; Jobs'!D8</f>
        <v>16.5</v>
      </c>
      <c r="C28" s="40">
        <f>C26*'1. Wages &amp; Jobs'!D8</f>
        <v>6.875</v>
      </c>
      <c r="D28" s="6"/>
      <c r="E28" s="33" t="s">
        <v>39</v>
      </c>
      <c r="F28" s="40">
        <f>F26*'1. Wages &amp; Jobs'!D8</f>
        <v>31.625000000000004</v>
      </c>
      <c r="G28" s="40">
        <f>G26*'1. Wages &amp; Jobs'!D8</f>
        <v>10.725</v>
      </c>
      <c r="H28" s="6"/>
    </row>
    <row r="29" spans="1:18" x14ac:dyDescent="0.2">
      <c r="A29" s="6"/>
      <c r="B29" s="6"/>
      <c r="C29" s="6"/>
      <c r="D29" s="6"/>
      <c r="E29" s="6"/>
      <c r="F29" s="6"/>
      <c r="G29" s="6"/>
      <c r="H29" s="6"/>
      <c r="R29" s="19"/>
    </row>
    <row r="30" spans="1:18" x14ac:dyDescent="0.2">
      <c r="A30" s="6"/>
      <c r="B30" s="6"/>
      <c r="C30" s="6"/>
      <c r="D30" s="6"/>
      <c r="E30" s="6"/>
      <c r="F30" s="6"/>
      <c r="G30" s="6"/>
      <c r="H30" s="6"/>
    </row>
    <row r="31" spans="1:18" x14ac:dyDescent="0.2">
      <c r="A31" s="5" t="s">
        <v>32</v>
      </c>
      <c r="B31" s="16" t="s">
        <v>43</v>
      </c>
      <c r="C31" s="16" t="s">
        <v>96</v>
      </c>
      <c r="D31" s="6"/>
      <c r="E31" s="5" t="s">
        <v>32</v>
      </c>
      <c r="F31" s="16" t="s">
        <v>43</v>
      </c>
      <c r="G31" s="16" t="s">
        <v>96</v>
      </c>
      <c r="H31" s="6"/>
    </row>
    <row r="32" spans="1:18" x14ac:dyDescent="0.2">
      <c r="A32" s="207" t="s">
        <v>25</v>
      </c>
      <c r="B32" s="36">
        <v>0</v>
      </c>
      <c r="C32" s="32">
        <v>0.1</v>
      </c>
      <c r="D32" s="6"/>
      <c r="E32" s="207" t="s">
        <v>25</v>
      </c>
      <c r="F32" s="36">
        <v>0</v>
      </c>
      <c r="G32" s="32">
        <v>0</v>
      </c>
      <c r="H32" s="6"/>
    </row>
    <row r="33" spans="1:9" x14ac:dyDescent="0.2">
      <c r="A33" s="207" t="s">
        <v>26</v>
      </c>
      <c r="B33" s="36">
        <v>0.2</v>
      </c>
      <c r="C33" s="32">
        <v>0.05</v>
      </c>
      <c r="D33" s="6"/>
      <c r="E33" s="207" t="s">
        <v>26</v>
      </c>
      <c r="F33" s="36">
        <v>0</v>
      </c>
      <c r="G33" s="32">
        <v>0.1</v>
      </c>
      <c r="H33" s="6"/>
    </row>
    <row r="34" spans="1:9" x14ac:dyDescent="0.2">
      <c r="A34" s="207" t="s">
        <v>27</v>
      </c>
      <c r="B34" s="36">
        <v>0.5</v>
      </c>
      <c r="C34" s="32">
        <v>0.01</v>
      </c>
      <c r="D34" s="6"/>
      <c r="E34" s="207" t="s">
        <v>27</v>
      </c>
      <c r="F34" s="36">
        <v>0.5</v>
      </c>
      <c r="G34" s="32">
        <v>0</v>
      </c>
      <c r="H34" s="6"/>
    </row>
    <row r="35" spans="1:9" x14ac:dyDescent="0.2">
      <c r="A35" s="207" t="s">
        <v>28</v>
      </c>
      <c r="B35" s="36">
        <v>0</v>
      </c>
      <c r="C35" s="32">
        <v>0.01</v>
      </c>
      <c r="D35" s="6"/>
      <c r="E35" s="207" t="s">
        <v>28</v>
      </c>
      <c r="F35" s="36">
        <v>0.25</v>
      </c>
      <c r="G35" s="32">
        <v>0</v>
      </c>
      <c r="H35" s="6"/>
      <c r="I35" s="20"/>
    </row>
    <row r="36" spans="1:9" x14ac:dyDescent="0.2">
      <c r="A36" s="207" t="s">
        <v>29</v>
      </c>
      <c r="B36" s="36">
        <v>0.25</v>
      </c>
      <c r="C36" s="32">
        <v>0.1</v>
      </c>
      <c r="D36" s="6"/>
      <c r="E36" s="207" t="s">
        <v>29</v>
      </c>
      <c r="F36" s="36">
        <v>0</v>
      </c>
      <c r="G36" s="32">
        <v>0</v>
      </c>
      <c r="H36" s="6"/>
    </row>
    <row r="37" spans="1:9" x14ac:dyDescent="0.2">
      <c r="A37" s="207" t="s">
        <v>30</v>
      </c>
      <c r="B37" s="36">
        <v>0</v>
      </c>
      <c r="C37" s="32">
        <v>0.01</v>
      </c>
      <c r="D37" s="6"/>
      <c r="E37" s="207" t="s">
        <v>30</v>
      </c>
      <c r="F37" s="36">
        <v>0</v>
      </c>
      <c r="G37" s="32">
        <v>0</v>
      </c>
      <c r="H37" s="6"/>
    </row>
    <row r="38" spans="1:9" x14ac:dyDescent="0.2">
      <c r="A38" s="207" t="s">
        <v>7</v>
      </c>
      <c r="B38" s="36">
        <v>0</v>
      </c>
      <c r="C38" s="32">
        <v>0.01</v>
      </c>
      <c r="D38" s="6"/>
      <c r="E38" s="207" t="s">
        <v>7</v>
      </c>
      <c r="F38" s="36">
        <v>0</v>
      </c>
      <c r="G38" s="32">
        <v>0</v>
      </c>
      <c r="H38" s="6"/>
    </row>
    <row r="39" spans="1:9" x14ac:dyDescent="0.2">
      <c r="A39" s="41" t="s">
        <v>36</v>
      </c>
      <c r="B39" s="43">
        <f>SUM(B32:B38)</f>
        <v>0.95</v>
      </c>
      <c r="C39" s="43">
        <f>C32+C33+C34+C35+C36+C37+C38</f>
        <v>0.29000000000000004</v>
      </c>
      <c r="D39" s="6"/>
      <c r="E39" s="41" t="s">
        <v>36</v>
      </c>
      <c r="F39" s="43">
        <f>SUM(F32:F38)</f>
        <v>0.75</v>
      </c>
      <c r="G39" s="43">
        <f>SUM(G32:G38)</f>
        <v>0.1</v>
      </c>
      <c r="H39" s="6"/>
    </row>
    <row r="40" spans="1:9" x14ac:dyDescent="0.2">
      <c r="A40" s="6"/>
      <c r="B40" s="6"/>
      <c r="C40" s="6"/>
      <c r="D40" s="6"/>
      <c r="E40" s="6"/>
      <c r="F40" s="6"/>
      <c r="G40" s="6"/>
      <c r="H40" s="6"/>
    </row>
    <row r="41" spans="1:9" x14ac:dyDescent="0.2">
      <c r="A41" s="33" t="s">
        <v>40</v>
      </c>
      <c r="B41" s="40">
        <f>B39*'1. Wages &amp; Jobs'!D9</f>
        <v>35.625</v>
      </c>
      <c r="C41" s="40">
        <f>C39*'1. Wages &amp; Jobs'!D9</f>
        <v>10.875000000000002</v>
      </c>
      <c r="D41" s="6"/>
      <c r="E41" s="33" t="s">
        <v>40</v>
      </c>
      <c r="F41" s="40">
        <f>'1. Wages &amp; Jobs'!D9*$B$39</f>
        <v>35.625</v>
      </c>
      <c r="G41" s="40">
        <f>G39*'1. Wages &amp; Jobs'!D9</f>
        <v>3.75</v>
      </c>
      <c r="H41" s="6"/>
    </row>
    <row r="42" spans="1:9" x14ac:dyDescent="0.2">
      <c r="A42" s="6"/>
      <c r="B42" s="6"/>
      <c r="C42" s="6"/>
      <c r="D42" s="6"/>
      <c r="E42" s="6"/>
      <c r="F42" s="6"/>
      <c r="G42" s="6"/>
      <c r="H42" s="6"/>
    </row>
    <row r="43" spans="1:9" x14ac:dyDescent="0.2">
      <c r="A43" s="6"/>
      <c r="B43" s="6"/>
      <c r="C43" s="6"/>
      <c r="D43" s="6"/>
      <c r="E43" s="6"/>
      <c r="F43" s="6"/>
      <c r="G43" s="6"/>
      <c r="H43" s="6"/>
    </row>
    <row r="44" spans="1:9" x14ac:dyDescent="0.2">
      <c r="A44" s="5" t="s">
        <v>33</v>
      </c>
      <c r="B44" s="16" t="s">
        <v>43</v>
      </c>
      <c r="C44" s="16" t="s">
        <v>96</v>
      </c>
      <c r="D44" s="6"/>
      <c r="E44" s="5" t="s">
        <v>46</v>
      </c>
      <c r="F44" s="16" t="s">
        <v>43</v>
      </c>
      <c r="G44" s="16" t="s">
        <v>96</v>
      </c>
      <c r="H44" s="6"/>
    </row>
    <row r="45" spans="1:9" x14ac:dyDescent="0.2">
      <c r="A45" s="207" t="s">
        <v>25</v>
      </c>
      <c r="B45" s="44">
        <v>0</v>
      </c>
      <c r="C45" s="32">
        <v>0</v>
      </c>
      <c r="D45" s="6"/>
      <c r="E45" s="207" t="s">
        <v>25</v>
      </c>
      <c r="F45" s="44">
        <v>0.25</v>
      </c>
      <c r="G45" s="32">
        <v>0</v>
      </c>
      <c r="H45" s="6"/>
    </row>
    <row r="46" spans="1:9" x14ac:dyDescent="0.2">
      <c r="A46" s="207" t="s">
        <v>26</v>
      </c>
      <c r="B46" s="44">
        <v>0</v>
      </c>
      <c r="C46" s="32">
        <v>0</v>
      </c>
      <c r="D46" s="6"/>
      <c r="E46" s="207" t="s">
        <v>26</v>
      </c>
      <c r="F46" s="44">
        <v>0.1</v>
      </c>
      <c r="G46" s="32">
        <v>0</v>
      </c>
      <c r="H46" s="6"/>
    </row>
    <row r="47" spans="1:9" x14ac:dyDescent="0.2">
      <c r="A47" s="207" t="s">
        <v>27</v>
      </c>
      <c r="B47" s="44">
        <v>0</v>
      </c>
      <c r="C47" s="32">
        <v>0</v>
      </c>
      <c r="D47" s="6"/>
      <c r="E47" s="207" t="s">
        <v>27</v>
      </c>
      <c r="F47" s="44">
        <v>0.1</v>
      </c>
      <c r="G47" s="32">
        <v>0</v>
      </c>
      <c r="H47" s="6"/>
    </row>
    <row r="48" spans="1:9" x14ac:dyDescent="0.2">
      <c r="A48" s="207" t="s">
        <v>28</v>
      </c>
      <c r="B48" s="44">
        <v>0</v>
      </c>
      <c r="C48" s="32">
        <v>0</v>
      </c>
      <c r="D48" s="6"/>
      <c r="E48" s="207" t="s">
        <v>28</v>
      </c>
      <c r="F48" s="44">
        <v>0.25</v>
      </c>
      <c r="G48" s="32">
        <v>0</v>
      </c>
      <c r="H48" s="6"/>
    </row>
    <row r="49" spans="1:8" x14ac:dyDescent="0.2">
      <c r="A49" s="207" t="s">
        <v>29</v>
      </c>
      <c r="B49" s="44">
        <v>0</v>
      </c>
      <c r="C49" s="32">
        <v>0</v>
      </c>
      <c r="D49" s="6"/>
      <c r="E49" s="207" t="s">
        <v>29</v>
      </c>
      <c r="F49" s="44">
        <v>0</v>
      </c>
      <c r="G49" s="32">
        <v>0</v>
      </c>
      <c r="H49" s="6"/>
    </row>
    <row r="50" spans="1:8" x14ac:dyDescent="0.2">
      <c r="A50" s="207" t="s">
        <v>30</v>
      </c>
      <c r="B50" s="44">
        <v>0</v>
      </c>
      <c r="C50" s="32">
        <v>0</v>
      </c>
      <c r="D50" s="6"/>
      <c r="E50" s="207" t="s">
        <v>30</v>
      </c>
      <c r="F50" s="44">
        <v>0</v>
      </c>
      <c r="G50" s="32">
        <v>0</v>
      </c>
      <c r="H50" s="6"/>
    </row>
    <row r="51" spans="1:8" x14ac:dyDescent="0.2">
      <c r="A51" s="207" t="s">
        <v>34</v>
      </c>
      <c r="B51" s="44">
        <v>0.5</v>
      </c>
      <c r="C51" s="32">
        <v>0.1</v>
      </c>
      <c r="D51" s="6"/>
      <c r="E51" s="207" t="s">
        <v>34</v>
      </c>
      <c r="F51" s="44">
        <v>0.5</v>
      </c>
      <c r="G51" s="32">
        <v>0.2</v>
      </c>
      <c r="H51" s="6"/>
    </row>
    <row r="52" spans="1:8" x14ac:dyDescent="0.2">
      <c r="A52" s="207" t="s">
        <v>37</v>
      </c>
      <c r="B52" s="44">
        <v>0</v>
      </c>
      <c r="C52" s="32">
        <v>0</v>
      </c>
      <c r="D52" s="6"/>
      <c r="E52" s="207" t="s">
        <v>37</v>
      </c>
      <c r="F52" s="45">
        <v>0</v>
      </c>
      <c r="G52" s="32">
        <v>0</v>
      </c>
      <c r="H52" s="6"/>
    </row>
    <row r="53" spans="1:8" x14ac:dyDescent="0.2">
      <c r="A53" s="41" t="s">
        <v>38</v>
      </c>
      <c r="B53" s="43">
        <f>SUM(B45:B52)</f>
        <v>0.5</v>
      </c>
      <c r="C53" s="43">
        <f>SUM(C45:C52)</f>
        <v>0.1</v>
      </c>
      <c r="D53" s="6"/>
      <c r="E53" s="41" t="s">
        <v>38</v>
      </c>
      <c r="F53" s="43">
        <f>SUM(F45:F52)</f>
        <v>1.2</v>
      </c>
      <c r="G53" s="43">
        <f>SUM(G45:G52)</f>
        <v>0.2</v>
      </c>
      <c r="H53" s="6"/>
    </row>
    <row r="54" spans="1:8" x14ac:dyDescent="0.2">
      <c r="A54" s="6"/>
      <c r="B54" s="6"/>
      <c r="C54" s="6"/>
      <c r="D54" s="6"/>
      <c r="E54" s="6"/>
      <c r="F54" s="6"/>
      <c r="G54" s="6"/>
      <c r="H54" s="6"/>
    </row>
    <row r="55" spans="1:8" x14ac:dyDescent="0.2">
      <c r="A55" s="33" t="s">
        <v>41</v>
      </c>
      <c r="B55" s="40">
        <f>B53*'1. Wages &amp; Jobs'!D10</f>
        <v>11.875</v>
      </c>
      <c r="C55" s="40">
        <f>C53*'1. Wages &amp; Jobs'!D10</f>
        <v>2.375</v>
      </c>
      <c r="D55" s="6"/>
      <c r="E55" s="33" t="s">
        <v>41</v>
      </c>
      <c r="F55" s="40">
        <f>F53*'1. Wages &amp; Jobs'!D10</f>
        <v>28.5</v>
      </c>
      <c r="G55" s="40">
        <f>'1. Wages &amp; Jobs'!D10*G53</f>
        <v>4.75</v>
      </c>
      <c r="H55" s="6"/>
    </row>
    <row r="56" spans="1:8" x14ac:dyDescent="0.2">
      <c r="A56" s="6"/>
      <c r="B56" s="46"/>
      <c r="C56" s="46"/>
      <c r="D56" s="6"/>
      <c r="E56" s="6"/>
      <c r="F56" s="46"/>
      <c r="G56" s="46"/>
      <c r="H56" s="6"/>
    </row>
    <row r="57" spans="1:8" x14ac:dyDescent="0.2">
      <c r="A57" s="208" t="s">
        <v>94</v>
      </c>
      <c r="B57" s="50"/>
      <c r="C57" s="51">
        <f>'1. Wages &amp; Jobs'!C13</f>
        <v>10</v>
      </c>
      <c r="D57" s="6"/>
      <c r="E57" s="208" t="s">
        <v>94</v>
      </c>
      <c r="F57" s="50"/>
      <c r="G57" s="51">
        <f>C57</f>
        <v>10</v>
      </c>
      <c r="H57" s="6"/>
    </row>
    <row r="58" spans="1:8" x14ac:dyDescent="0.2">
      <c r="A58" s="208" t="s">
        <v>45</v>
      </c>
      <c r="B58" s="52">
        <f>B53+B39+B26</f>
        <v>2.0499999999999998</v>
      </c>
      <c r="C58" s="52">
        <f>C53+C39+C26</f>
        <v>0.64</v>
      </c>
      <c r="D58" s="6"/>
      <c r="E58" s="208" t="s">
        <v>45</v>
      </c>
      <c r="F58" s="52">
        <f>F53+F39+F26</f>
        <v>3.1</v>
      </c>
      <c r="G58" s="52">
        <f>G53+G39+G26</f>
        <v>0.69000000000000006</v>
      </c>
      <c r="H58" s="6"/>
    </row>
    <row r="59" spans="1:8" x14ac:dyDescent="0.2">
      <c r="A59" s="208" t="s">
        <v>44</v>
      </c>
      <c r="B59" s="51">
        <f>B55+B41+B28</f>
        <v>64</v>
      </c>
      <c r="C59" s="51">
        <f>C55+C41+C28+C57</f>
        <v>30.125</v>
      </c>
      <c r="D59" s="6"/>
      <c r="E59" s="208" t="s">
        <v>44</v>
      </c>
      <c r="F59" s="51">
        <f>F28+F41+F55</f>
        <v>95.75</v>
      </c>
      <c r="G59" s="51">
        <f>G55+G41+G28+G57</f>
        <v>29.225000000000001</v>
      </c>
      <c r="H59" s="6"/>
    </row>
    <row r="60" spans="1:8" x14ac:dyDescent="0.2">
      <c r="A60" s="208"/>
      <c r="B60" s="6"/>
      <c r="C60" s="6"/>
      <c r="D60" s="6"/>
      <c r="E60" s="6"/>
      <c r="F60" s="6"/>
      <c r="G60" s="6"/>
      <c r="H60" s="6"/>
    </row>
    <row r="61" spans="1:8" x14ac:dyDescent="0.2">
      <c r="A61" s="6"/>
      <c r="B61" s="6"/>
      <c r="C61" s="6"/>
      <c r="D61" s="6"/>
      <c r="E61" s="6"/>
      <c r="F61" s="6"/>
      <c r="G61" s="6"/>
      <c r="H61" s="6"/>
    </row>
    <row r="62" spans="1:8" x14ac:dyDescent="0.2">
      <c r="A62" s="5" t="s">
        <v>47</v>
      </c>
      <c r="B62" s="5"/>
      <c r="C62" s="5"/>
      <c r="D62" s="5"/>
      <c r="E62" s="5" t="s">
        <v>47</v>
      </c>
      <c r="F62" s="6"/>
      <c r="G62" s="6"/>
      <c r="H62" s="6"/>
    </row>
    <row r="63" spans="1:8" x14ac:dyDescent="0.2">
      <c r="A63" s="208" t="s">
        <v>48</v>
      </c>
      <c r="B63" s="52">
        <f>B58*B14</f>
        <v>656</v>
      </c>
      <c r="C63" s="52">
        <f>C58*B14</f>
        <v>204.8</v>
      </c>
      <c r="D63" s="6"/>
      <c r="E63" s="208" t="s">
        <v>48</v>
      </c>
      <c r="F63" s="52">
        <f>F58*F11</f>
        <v>465</v>
      </c>
      <c r="G63" s="52">
        <f>G58*F11</f>
        <v>103.50000000000001</v>
      </c>
      <c r="H63" s="6"/>
    </row>
    <row r="64" spans="1:8" x14ac:dyDescent="0.2">
      <c r="A64" s="208" t="s">
        <v>49</v>
      </c>
      <c r="B64" s="51">
        <f>B63*B59</f>
        <v>41984</v>
      </c>
      <c r="C64" s="51">
        <f>C59*B14</f>
        <v>9640</v>
      </c>
      <c r="D64" s="6"/>
      <c r="E64" s="208" t="s">
        <v>49</v>
      </c>
      <c r="F64" s="51">
        <f>(F59*F58)*F11</f>
        <v>44523.75</v>
      </c>
      <c r="G64" s="51">
        <f>G59*F11</f>
        <v>4383.75</v>
      </c>
      <c r="H64" s="6"/>
    </row>
    <row r="65" spans="1:8" x14ac:dyDescent="0.2">
      <c r="A65" s="6"/>
      <c r="B65" s="6"/>
      <c r="C65" s="6"/>
      <c r="D65" s="6"/>
      <c r="E65" s="6"/>
      <c r="F65" s="6"/>
      <c r="G65" s="6"/>
      <c r="H65" s="6"/>
    </row>
    <row r="66" spans="1:8" s="23" customFormat="1" ht="30" customHeight="1" x14ac:dyDescent="0.2">
      <c r="A66" s="47" t="s">
        <v>117</v>
      </c>
      <c r="B66" s="47"/>
      <c r="C66" s="48">
        <f>B64/C64</f>
        <v>4.3551867219917009</v>
      </c>
      <c r="D66" s="49"/>
      <c r="E66" s="47" t="s">
        <v>117</v>
      </c>
      <c r="F66" s="47"/>
      <c r="G66" s="48">
        <f>F64/G64</f>
        <v>10.156544054747648</v>
      </c>
      <c r="H66" s="49"/>
    </row>
    <row r="68" spans="1:8" ht="18" x14ac:dyDescent="0.2">
      <c r="A68" s="205" t="s">
        <v>115</v>
      </c>
      <c r="B68" s="204"/>
      <c r="C68" s="204"/>
      <c r="D68" s="204"/>
    </row>
    <row r="69" spans="1:8" x14ac:dyDescent="0.2">
      <c r="A69" s="199"/>
      <c r="B69" s="199"/>
      <c r="C69" s="199"/>
      <c r="D69" s="199"/>
    </row>
    <row r="70" spans="1:8" x14ac:dyDescent="0.2">
      <c r="A70" s="199"/>
      <c r="B70" s="199"/>
      <c r="C70" s="199"/>
      <c r="D70" s="199"/>
    </row>
    <row r="71" spans="1:8" x14ac:dyDescent="0.2">
      <c r="A71" s="199"/>
      <c r="B71" s="199"/>
      <c r="C71" s="199"/>
      <c r="D71" s="199"/>
    </row>
    <row r="72" spans="1:8" x14ac:dyDescent="0.2">
      <c r="A72" s="199"/>
      <c r="B72" s="199"/>
      <c r="C72" s="199"/>
      <c r="D72" s="199"/>
    </row>
    <row r="73" spans="1:8" x14ac:dyDescent="0.2">
      <c r="A73" s="199"/>
      <c r="B73" s="199"/>
      <c r="C73" s="199"/>
      <c r="D73" s="199"/>
    </row>
    <row r="74" spans="1:8" x14ac:dyDescent="0.2">
      <c r="A74" s="199"/>
      <c r="B74" s="199"/>
      <c r="C74" s="199"/>
      <c r="D74" s="199"/>
    </row>
    <row r="75" spans="1:8" x14ac:dyDescent="0.2">
      <c r="A75" s="199"/>
      <c r="B75" s="199"/>
      <c r="C75" s="199"/>
      <c r="D75" s="199"/>
    </row>
    <row r="76" spans="1:8" x14ac:dyDescent="0.2">
      <c r="A76" s="199"/>
      <c r="B76" s="199"/>
      <c r="C76" s="199"/>
      <c r="D76" s="199"/>
    </row>
    <row r="77" spans="1:8" x14ac:dyDescent="0.2">
      <c r="A77" s="199"/>
      <c r="B77" s="199"/>
      <c r="C77" s="199"/>
      <c r="D77" s="199"/>
    </row>
    <row r="78" spans="1:8" x14ac:dyDescent="0.2">
      <c r="A78" s="199"/>
      <c r="B78" s="199"/>
      <c r="C78" s="199"/>
      <c r="D78" s="199"/>
    </row>
    <row r="79" spans="1:8" x14ac:dyDescent="0.2">
      <c r="A79" s="199"/>
      <c r="B79" s="199"/>
      <c r="C79" s="199"/>
      <c r="D79" s="199"/>
    </row>
    <row r="80" spans="1:8" x14ac:dyDescent="0.2">
      <c r="A80" s="199"/>
      <c r="B80" s="199"/>
      <c r="C80" s="199"/>
      <c r="D80" s="199"/>
    </row>
    <row r="81" spans="1:4" x14ac:dyDescent="0.2">
      <c r="A81" s="199"/>
      <c r="B81" s="199"/>
      <c r="C81" s="199"/>
      <c r="D81" s="199"/>
    </row>
    <row r="82" spans="1:4" x14ac:dyDescent="0.2">
      <c r="A82" s="199"/>
      <c r="B82" s="199"/>
      <c r="C82" s="199"/>
      <c r="D82" s="199"/>
    </row>
    <row r="83" spans="1:4" x14ac:dyDescent="0.2">
      <c r="A83" s="199"/>
      <c r="B83" s="199"/>
      <c r="C83" s="199"/>
      <c r="D83" s="199"/>
    </row>
    <row r="84" spans="1:4" x14ac:dyDescent="0.2">
      <c r="A84" s="199"/>
      <c r="B84" s="199"/>
      <c r="C84" s="199"/>
      <c r="D84" s="199"/>
    </row>
  </sheetData>
  <mergeCells count="3">
    <mergeCell ref="E2:E4"/>
    <mergeCell ref="F2:G4"/>
    <mergeCell ref="A2:D4"/>
  </mergeCells>
  <hyperlinks>
    <hyperlink ref="A68" r:id="rId1" display="Need Help? Click Here to ask a question?" xr:uid="{36EEE6CF-0870-41B7-A983-736BE06870EE}"/>
  </hyperlinks>
  <pageMargins left="0.7" right="0.7" top="0.75" bottom="0.75" header="0.3" footer="0.3"/>
  <pageSetup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87CF6-0C53-438C-BFF3-8B803A042C4A}">
  <dimension ref="A1:H55"/>
  <sheetViews>
    <sheetView showGridLines="0" zoomScale="115" zoomScaleNormal="115" workbookViewId="0">
      <selection activeCell="A5" sqref="A5"/>
    </sheetView>
  </sheetViews>
  <sheetFormatPr baseColWidth="10" defaultColWidth="8.83203125" defaultRowHeight="15" x14ac:dyDescent="0.2"/>
  <cols>
    <col min="1" max="1" width="50" style="4" customWidth="1"/>
    <col min="2" max="2" width="19.5" style="4" customWidth="1"/>
    <col min="3" max="3" width="21" style="4" customWidth="1"/>
    <col min="4" max="4" width="17.83203125" style="4" customWidth="1"/>
    <col min="5" max="16384" width="8.83203125" style="4"/>
  </cols>
  <sheetData>
    <row r="1" spans="1:8" s="23" customFormat="1" ht="60" customHeight="1" x14ac:dyDescent="0.2">
      <c r="A1" s="53" t="s">
        <v>100</v>
      </c>
      <c r="B1" s="54"/>
      <c r="C1" s="54"/>
      <c r="D1" s="54"/>
    </row>
    <row r="2" spans="1:8" x14ac:dyDescent="0.2">
      <c r="A2" s="223" t="s">
        <v>122</v>
      </c>
      <c r="B2" s="225"/>
      <c r="C2" s="211" t="s">
        <v>101</v>
      </c>
      <c r="D2" s="213" t="s">
        <v>102</v>
      </c>
      <c r="E2" s="23"/>
    </row>
    <row r="3" spans="1:8" x14ac:dyDescent="0.2">
      <c r="A3" s="226"/>
      <c r="B3" s="228"/>
      <c r="C3" s="211"/>
      <c r="D3" s="214"/>
      <c r="E3" s="23"/>
    </row>
    <row r="4" spans="1:8" x14ac:dyDescent="0.2">
      <c r="A4" s="229"/>
      <c r="B4" s="231"/>
      <c r="C4" s="212"/>
      <c r="D4" s="215"/>
      <c r="E4" s="23"/>
    </row>
    <row r="5" spans="1:8" x14ac:dyDescent="0.2">
      <c r="A5" s="78"/>
      <c r="B5" s="78"/>
      <c r="C5" s="78"/>
      <c r="E5" s="23"/>
    </row>
    <row r="6" spans="1:8" s="6" customFormat="1" ht="16" thickBot="1" x14ac:dyDescent="0.25">
      <c r="A6" s="11" t="s">
        <v>51</v>
      </c>
      <c r="B6" s="11"/>
      <c r="C6" s="11"/>
    </row>
    <row r="7" spans="1:8" s="6" customFormat="1" ht="16" thickBot="1" x14ac:dyDescent="0.25">
      <c r="A7" s="79"/>
      <c r="B7" s="80" t="s">
        <v>55</v>
      </c>
      <c r="C7" s="81" t="s">
        <v>53</v>
      </c>
    </row>
    <row r="8" spans="1:8" s="6" customFormat="1" x14ac:dyDescent="0.2">
      <c r="A8" s="10" t="s">
        <v>50</v>
      </c>
      <c r="B8" s="148">
        <f>'3. Non-Paying Jobs - ROI'!C21-'3. Non-Paying Jobs - ROI'!D21</f>
        <v>36.597872340425539</v>
      </c>
      <c r="C8" s="149">
        <f>'3. Non-Paying Jobs - ROI'!C25-'3. Non-Paying Jobs - ROI'!D25</f>
        <v>7676.71875</v>
      </c>
      <c r="D8" s="11"/>
    </row>
    <row r="9" spans="1:8" s="6" customFormat="1" x14ac:dyDescent="0.2">
      <c r="A9" s="10" t="s">
        <v>52</v>
      </c>
      <c r="B9" s="106">
        <f>'5. Forms &amp; Contracts - ROI'!C24-'5. Forms &amp; Contracts - ROI'!D24</f>
        <v>186.82499999999999</v>
      </c>
      <c r="C9" s="104">
        <f>'5. Forms &amp; Contracts - ROI'!C27-'5. Forms &amp; Contracts - ROI'!D27</f>
        <v>19563.75</v>
      </c>
      <c r="D9" s="11"/>
    </row>
    <row r="10" spans="1:8" s="6" customFormat="1" x14ac:dyDescent="0.2">
      <c r="A10" s="10" t="s">
        <v>71</v>
      </c>
      <c r="B10" s="106">
        <f>'6. Report Generation'!B63-'6. Report Generation'!C63</f>
        <v>451.2</v>
      </c>
      <c r="C10" s="104">
        <f>'6. Report Generation'!B64-'6. Report Generation'!C64</f>
        <v>32344</v>
      </c>
      <c r="D10" s="11"/>
    </row>
    <row r="11" spans="1:8" s="6" customFormat="1" ht="16" thickBot="1" x14ac:dyDescent="0.25">
      <c r="A11" s="13" t="s">
        <v>72</v>
      </c>
      <c r="B11" s="150">
        <f>'6. Report Generation'!F63-'6. Report Generation'!G63</f>
        <v>361.5</v>
      </c>
      <c r="C11" s="151">
        <f>'6. Report Generation'!F64-'6. Report Generation'!G64</f>
        <v>40140</v>
      </c>
      <c r="D11" s="11"/>
    </row>
    <row r="12" spans="1:8" s="6" customFormat="1" ht="16" thickBot="1" x14ac:dyDescent="0.25"/>
    <row r="13" spans="1:8" s="6" customFormat="1" ht="16" thickBot="1" x14ac:dyDescent="0.25">
      <c r="A13" s="79" t="s">
        <v>54</v>
      </c>
      <c r="B13" s="152">
        <f>B8+B9+B10+B11</f>
        <v>1036.1228723404256</v>
      </c>
      <c r="C13" s="153">
        <f>C8+C9+C10</f>
        <v>59584.46875</v>
      </c>
    </row>
    <row r="14" spans="1:8" s="6" customFormat="1" x14ac:dyDescent="0.2">
      <c r="H14" s="73"/>
    </row>
    <row r="15" spans="1:8" s="6" customFormat="1" x14ac:dyDescent="0.2">
      <c r="A15" s="11"/>
      <c r="B15" s="11"/>
      <c r="C15" s="11"/>
    </row>
    <row r="16" spans="1:8" s="6" customFormat="1" x14ac:dyDescent="0.2">
      <c r="A16" s="247" t="s">
        <v>75</v>
      </c>
      <c r="B16" s="247"/>
      <c r="C16" s="247"/>
      <c r="D16" s="247"/>
    </row>
    <row r="17" spans="1:8" s="6" customFormat="1" x14ac:dyDescent="0.2">
      <c r="A17" s="11" t="s">
        <v>76</v>
      </c>
      <c r="B17" s="11"/>
      <c r="C17" s="11"/>
    </row>
    <row r="18" spans="1:8" s="6" customFormat="1" x14ac:dyDescent="0.2">
      <c r="A18" s="11" t="s">
        <v>77</v>
      </c>
      <c r="B18" s="82"/>
      <c r="C18" s="82"/>
      <c r="H18" s="61"/>
    </row>
    <row r="19" spans="1:8" s="6" customFormat="1" x14ac:dyDescent="0.2">
      <c r="A19" s="11"/>
      <c r="B19" s="11"/>
      <c r="C19" s="11"/>
    </row>
    <row r="20" spans="1:8" s="6" customFormat="1" x14ac:dyDescent="0.2">
      <c r="A20" s="11" t="s">
        <v>78</v>
      </c>
      <c r="B20" s="191">
        <f>C13</f>
        <v>59584.46875</v>
      </c>
      <c r="C20" s="82" t="s">
        <v>79</v>
      </c>
    </row>
    <row r="21" spans="1:8" s="6" customFormat="1" x14ac:dyDescent="0.2">
      <c r="A21" s="11" t="s">
        <v>108</v>
      </c>
      <c r="B21" s="82"/>
      <c r="C21" s="82"/>
    </row>
    <row r="22" spans="1:8" s="6" customFormat="1" x14ac:dyDescent="0.2"/>
    <row r="23" spans="1:8" s="6" customFormat="1" x14ac:dyDescent="0.2">
      <c r="A23" s="6" t="s">
        <v>80</v>
      </c>
    </row>
    <row r="24" spans="1:8" s="6" customFormat="1" x14ac:dyDescent="0.2"/>
    <row r="25" spans="1:8" s="6" customFormat="1" ht="19" thickBot="1" x14ac:dyDescent="0.25">
      <c r="A25" s="83" t="s">
        <v>91</v>
      </c>
    </row>
    <row r="26" spans="1:8" s="6" customFormat="1" ht="16" thickBot="1" x14ac:dyDescent="0.25">
      <c r="A26" s="6" t="s">
        <v>92</v>
      </c>
      <c r="C26" s="210">
        <v>7.0000000000000007E-2</v>
      </c>
    </row>
    <row r="27" spans="1:8" s="6" customFormat="1" x14ac:dyDescent="0.2"/>
    <row r="28" spans="1:8" s="89" customFormat="1" ht="30" customHeight="1" x14ac:dyDescent="0.2">
      <c r="A28" s="154" t="s">
        <v>90</v>
      </c>
      <c r="B28" s="154"/>
      <c r="C28" s="192">
        <f>C13/C26</f>
        <v>851206.69642857136</v>
      </c>
      <c r="D28" s="117"/>
    </row>
    <row r="29" spans="1:8" s="6" customFormat="1" x14ac:dyDescent="0.2"/>
    <row r="30" spans="1:8" s="6" customFormat="1" ht="18" x14ac:dyDescent="0.2">
      <c r="A30" s="205" t="s">
        <v>115</v>
      </c>
      <c r="B30" s="204"/>
      <c r="C30" s="204"/>
      <c r="D30" s="204"/>
    </row>
    <row r="31" spans="1:8" s="6" customFormat="1" x14ac:dyDescent="0.2">
      <c r="A31" s="199"/>
      <c r="B31" s="199"/>
      <c r="C31" s="199"/>
      <c r="D31" s="199"/>
    </row>
    <row r="32" spans="1:8" s="6" customFormat="1" x14ac:dyDescent="0.2">
      <c r="A32" s="199"/>
      <c r="B32" s="199"/>
      <c r="C32" s="199"/>
      <c r="D32" s="199"/>
    </row>
    <row r="33" spans="1:4" s="6" customFormat="1" x14ac:dyDescent="0.2">
      <c r="A33" s="199"/>
      <c r="B33" s="199"/>
      <c r="C33" s="199"/>
      <c r="D33" s="199"/>
    </row>
    <row r="34" spans="1:4" s="6" customFormat="1" x14ac:dyDescent="0.2">
      <c r="A34" s="199"/>
      <c r="B34" s="199"/>
      <c r="C34" s="199"/>
      <c r="D34" s="199"/>
    </row>
    <row r="35" spans="1:4" s="6" customFormat="1" x14ac:dyDescent="0.2">
      <c r="A35" s="199"/>
      <c r="B35" s="199"/>
      <c r="C35" s="199"/>
      <c r="D35" s="199"/>
    </row>
    <row r="36" spans="1:4" s="6" customFormat="1" x14ac:dyDescent="0.2">
      <c r="A36" s="199"/>
      <c r="B36" s="199"/>
      <c r="C36" s="199"/>
      <c r="D36" s="199"/>
    </row>
    <row r="37" spans="1:4" s="6" customFormat="1" x14ac:dyDescent="0.2">
      <c r="A37" s="199"/>
      <c r="B37" s="199"/>
      <c r="C37" s="199"/>
      <c r="D37" s="199"/>
    </row>
    <row r="38" spans="1:4" s="6" customFormat="1" x14ac:dyDescent="0.2">
      <c r="A38" s="199"/>
      <c r="B38" s="199"/>
      <c r="C38" s="199"/>
      <c r="D38" s="199"/>
    </row>
    <row r="39" spans="1:4" s="6" customFormat="1" x14ac:dyDescent="0.2">
      <c r="A39" s="199"/>
      <c r="B39" s="199"/>
      <c r="C39" s="199"/>
      <c r="D39" s="199"/>
    </row>
    <row r="40" spans="1:4" s="6" customFormat="1" x14ac:dyDescent="0.2">
      <c r="A40" s="199"/>
      <c r="B40" s="199"/>
      <c r="C40" s="199"/>
      <c r="D40" s="199"/>
    </row>
    <row r="41" spans="1:4" s="6" customFormat="1" x14ac:dyDescent="0.2">
      <c r="A41" s="199"/>
      <c r="B41" s="199"/>
      <c r="C41" s="199"/>
      <c r="D41" s="199"/>
    </row>
    <row r="42" spans="1:4" s="6" customFormat="1" x14ac:dyDescent="0.2">
      <c r="A42" s="199"/>
      <c r="B42" s="199"/>
      <c r="C42" s="199"/>
      <c r="D42" s="199"/>
    </row>
    <row r="43" spans="1:4" s="6" customFormat="1" x14ac:dyDescent="0.2">
      <c r="A43" s="199"/>
      <c r="B43" s="199"/>
      <c r="C43" s="199"/>
      <c r="D43" s="199"/>
    </row>
    <row r="44" spans="1:4" s="6" customFormat="1" x14ac:dyDescent="0.2">
      <c r="A44" s="199"/>
      <c r="B44" s="199"/>
      <c r="C44" s="199"/>
      <c r="D44" s="199"/>
    </row>
    <row r="45" spans="1:4" s="6" customFormat="1" x14ac:dyDescent="0.2">
      <c r="A45" s="199"/>
      <c r="B45" s="199"/>
      <c r="C45" s="199"/>
      <c r="D45" s="199"/>
    </row>
    <row r="46" spans="1:4" s="6" customFormat="1" x14ac:dyDescent="0.2">
      <c r="A46" s="199"/>
      <c r="B46" s="199"/>
      <c r="C46" s="199"/>
      <c r="D46" s="199"/>
    </row>
    <row r="47" spans="1:4" s="6" customFormat="1" x14ac:dyDescent="0.2"/>
    <row r="48" spans="1:4"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sheetData>
  <mergeCells count="4">
    <mergeCell ref="A16:D16"/>
    <mergeCell ref="A2:B4"/>
    <mergeCell ref="C2:C4"/>
    <mergeCell ref="D2:D4"/>
  </mergeCells>
  <hyperlinks>
    <hyperlink ref="A30" r:id="rId1" display="Need Help? Click Here to ask a question?" xr:uid="{BCEC0C40-6E28-49A2-B6CB-A1BF443C976F}"/>
  </hyperlinks>
  <pageMargins left="0.7" right="0.7" top="0.75" bottom="0.75" header="0.3" footer="0.3"/>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vt:lpstr>
      <vt:lpstr>1. Wages &amp; Jobs</vt:lpstr>
      <vt:lpstr>2. Non-Paying Jobs - Current</vt:lpstr>
      <vt:lpstr>3. Non-Paying Jobs - ROI</vt:lpstr>
      <vt:lpstr>4. Forms &amp; Contracts - Current</vt:lpstr>
      <vt:lpstr>5. Forms &amp; Contracts - ROI</vt:lpstr>
      <vt:lpstr>6. Report Generation</vt:lpstr>
      <vt:lpstr>7. Total ROI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 rzesnoski</dc:creator>
  <cp:lastModifiedBy>Bhavnita Verma</cp:lastModifiedBy>
  <cp:lastPrinted>2021-02-22T22:58:27Z</cp:lastPrinted>
  <dcterms:created xsi:type="dcterms:W3CDTF">2021-02-02T17:20:58Z</dcterms:created>
  <dcterms:modified xsi:type="dcterms:W3CDTF">2021-02-24T17:00:08Z</dcterms:modified>
</cp:coreProperties>
</file>